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 custos" sheetId="1" r:id="rId4"/>
    <sheet state="visible" name="Base de custos uniformes" sheetId="2" r:id="rId5"/>
    <sheet state="hidden" name="Percentuais" sheetId="3" r:id="rId6"/>
    <sheet state="visible" name="Material" sheetId="4" r:id="rId7"/>
    <sheet state="visible" name="Uniformes" sheetId="5" r:id="rId8"/>
    <sheet state="visible" name="Equipamentos" sheetId="6" r:id="rId9"/>
    <sheet state="visible" name="Servente 44h" sheetId="7" r:id="rId10"/>
    <sheet state="visible" name="Servente 44h Ban" sheetId="8" r:id="rId11"/>
    <sheet state="visible" name="Servente 44h Jau" sheetId="9" r:id="rId12"/>
    <sheet state="visible" name="Operador de Roc Costal 44h" sheetId="10" r:id="rId13"/>
    <sheet state="visible" name="Encarregado 44h" sheetId="11" r:id="rId14"/>
    <sheet state="visible" name="Encarregado 44h Jau" sheetId="12" r:id="rId15"/>
    <sheet state="visible" name="Orçamento" sheetId="13" r:id="rId16"/>
    <sheet state="visible" name="Custo m2 44h" sheetId="14" r:id="rId17"/>
    <sheet state="visible" name="Produtividade IN 05" sheetId="15" r:id="rId18"/>
  </sheets>
  <definedNames>
    <definedName localSheetId="5" name="Plan1">#REF!</definedName>
    <definedName localSheetId="3" name="Plan1">#REF!</definedName>
  </definedNames>
  <calcPr/>
  <extLst>
    <ext uri="GoogleSheetsCustomDataVersion1">
      <go:sheetsCustomData xmlns:go="http://customooxmlschemas.google.com/" r:id="rId19" roundtripDataSignature="AMtx7mhbOtX9pSIE2gfbdaXv387KR0Zugw=="/>
    </ext>
  </extLst>
</workbook>
</file>

<file path=xl/sharedStrings.xml><?xml version="1.0" encoding="utf-8"?>
<sst xmlns="http://schemas.openxmlformats.org/spreadsheetml/2006/main" count="4070" uniqueCount="781">
  <si>
    <r>
      <rPr>
        <rFont val="Calibri"/>
        <color theme="1"/>
        <sz val="11.0"/>
      </rPr>
      <t xml:space="preserve">Essa aba tem como objetivo resgistrar todos os preços de custos variáveis do serviço de locação de veículos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</si>
  <si>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MATERIAL</t>
  </si>
  <si>
    <t>ÁGUA SANITÁRIA DE 1ª QUALIDADE</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</si>
  <si>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</si>
  <si>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</si>
  <si>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</si>
  <si>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</si>
  <si>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</si>
  <si>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</si>
  <si>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</si>
  <si>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</si>
  <si>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</si>
  <si>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</si>
  <si>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</si>
  <si>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</si>
  <si>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</si>
  <si>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</si>
  <si>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Nfe- Painel de Mapa de Preços do DF</t>
  </si>
  <si>
    <t>Pregão: 15/2021
UASG: 390004
Homologação: 10 de dezembro de 2021</t>
  </si>
  <si>
    <t>Pregão: 4/2021
UASG: 113214
Homologação: 21 de maio de 2021</t>
  </si>
  <si>
    <t>Pregão: 28/2021
UASG: 110511
Homologação: 30 de março de 2022</t>
  </si>
  <si>
    <t xml:space="preserve">Pregão: 928/2021. UASG: 925373. </t>
  </si>
  <si>
    <t>Descrição do objeto (Fornecedor)</t>
  </si>
  <si>
    <t>Água sanitária (1L)</t>
  </si>
  <si>
    <t>Água sanitária.
R$1,69 - Litro</t>
  </si>
  <si>
    <t>Água sanitária; composição: química hipoclorito de sódio, hidróxido de sódio; cor: incolor; aplicação: lavagem e alvejante de roupas, banheiras, e pias; tipo: comum.
R$2,29 - Litro</t>
  </si>
  <si>
    <t>Água sanitária, base hipoclorito de sódio, concentração mínima de 2% de cloro ativo, uso doméstico. Embalagem plástica de 01 litro, com dados do fabricante</t>
  </si>
  <si>
    <t>Caixa c/ 12 unidades</t>
  </si>
  <si>
    <t>na</t>
  </si>
  <si>
    <t>Análise de valores válidos</t>
  </si>
  <si>
    <t>Limite Inferior (Mín)</t>
  </si>
  <si>
    <t>Mediana dos valores válidos</t>
  </si>
  <si>
    <t>Média dos valores válidos</t>
  </si>
  <si>
    <t>Limite Superior (Máx)</t>
  </si>
  <si>
    <t>ÁLCOOL EM GEL</t>
  </si>
  <si>
    <t>Pregão: 15/2021
UASG: 390004
Homologação: 10 de dezembro de 2021</t>
  </si>
  <si>
    <t xml:space="preserve">Pregão: 20/2021. UASG: 985833. Homologação: 3 de janeiro de 2022  </t>
  </si>
  <si>
    <t>Alcool em Gel</t>
  </si>
  <si>
    <t>Álcool Gel (mínimo 70%).
R$5,39 - Litro</t>
  </si>
  <si>
    <t>Álcool etílico; teor alcoólico: 70% V/V; composição básica: com emoliente; forma farmacêutica: gel; características adicionais: refil para uso em dispenser.
R$8,00 - Bolsa 800ml</t>
  </si>
  <si>
    <t xml:space="preserve">Álcoo em Gel 70%, antiséptico e higienizador das mãos, com ação antibacteriana, frasco com 500 gramas com validade de 2 anos </t>
  </si>
  <si>
    <t>ÁLCOOL ETÍLICO HIDRATADO, LÍQUIDO 70°</t>
  </si>
  <si>
    <t>Pregão: 20/2021. UASG: 985833. Homologação 3 de janeiro de 2022</t>
  </si>
  <si>
    <t>Álcool Etílico 70</t>
  </si>
  <si>
    <t xml:space="preserve">Álcool líquido Etílico Hidratado (mínimo 70%).
R$4,41 - Litro
</t>
  </si>
  <si>
    <t>Álcool etílico limpeza de ambientes; tipo: etílico hidratado; aplicação: limpeza; concentração: 92,8º INPM.
R$5,50 - Litro</t>
  </si>
  <si>
    <t>Álcool Etílico Hidratado Teor Alcoolico 70%, para limpeza de superfícies fixas e artigos não críticos. Embalagem com 1 litro</t>
  </si>
  <si>
    <t>BALDE EM MATERIAL PLÁSTICO, POLIETIL DENSIDADE, ALTA RESISTÊNCIA A IMPACTO, PAREDES EENO DE ALTA</t>
  </si>
  <si>
    <t>Balde 12 L</t>
  </si>
  <si>
    <t>Balde plástico extraforte 12 litros.</t>
  </si>
  <si>
    <t>Balde de plástico médio, com alça em arame galvanizado, capacidade 10 litros
na cor preta</t>
  </si>
  <si>
    <t>Balde; material: plástico; tamanho: médio; material alça: arame galvanizado; capacidade: 10 L; cor: natural; características adicionais: pegador embutido.</t>
  </si>
  <si>
    <t>Unidade</t>
  </si>
  <si>
    <t>CERA LÍQUIDA DE 1ª QUALIDADE, PRONTA USO</t>
  </si>
  <si>
    <t>Cobasi</t>
  </si>
  <si>
    <t>Efácil</t>
  </si>
  <si>
    <t>Cera liquida 5L</t>
  </si>
  <si>
    <t xml:space="preserve">Cera líquida incolor de auto brilho impermeabilizante – galão 05 litros.
</t>
  </si>
  <si>
    <t>CERA, Liquida, a base de água, incolor leitosa, antiderrapante, impermeabilizante e resistente ao, limpeza de pisos, capacidade - Galão 5L</t>
  </si>
  <si>
    <t>Cera Líquida Bravo Incolor Classic 5l Único</t>
  </si>
  <si>
    <t>Cera Líquida Bravo Classic Professional Incolor 5L</t>
  </si>
  <si>
    <t>Galão 5 litros</t>
  </si>
  <si>
    <t>DESODORIZADOR DE AMBIENTE LIVRE DE CFC</t>
  </si>
  <si>
    <t>Mercado Livre</t>
  </si>
  <si>
    <t>Shopee</t>
  </si>
  <si>
    <t>Aromatizante de ambiente em spray</t>
  </si>
  <si>
    <t>Desodorizador de ar, frasco com 400 ml</t>
  </si>
  <si>
    <t>Desodorante/aromatizante de ambiente; capacidade: 360 ml; tipo: líquido: aroma lavanda; características adicionais: spray.</t>
  </si>
  <si>
    <t>Bom Ar Air Wick Odorizador Aroma Ambiente 360ml - Kit 6 Un.</t>
  </si>
  <si>
    <t>Purificador Bom Ar Lavanda - Fardo com 12 unidades de 360 ml</t>
  </si>
  <si>
    <t>DETERGENTE PARA LAVAGEM DE LOUÇA</t>
  </si>
  <si>
    <t>Atacadão</t>
  </si>
  <si>
    <t>Detergente para Lavagem de Louça</t>
  </si>
  <si>
    <t>Detergente líquido, frasco com 500ml</t>
  </si>
  <si>
    <t>Detergente Líquido Clear frasco com 500 ml</t>
  </si>
  <si>
    <t>DETERGENTE NEUTRO SUPER CONCENTRADO, PARA PISOS E REVESTIMENTOS</t>
  </si>
  <si>
    <t>Loja WAP</t>
  </si>
  <si>
    <t xml:space="preserve">Leroy Merlin </t>
  </si>
  <si>
    <t>Karcher Center Altex</t>
  </si>
  <si>
    <t>Detergente concentrado 5L</t>
  </si>
  <si>
    <t>Detergente Líquido (Concentrado), 05 Litros.</t>
  </si>
  <si>
    <t>Detergente, composição: tensoativos aniônicos, glicerina, coadjuvantes, s.e., componente ativo linear alquibenzeno sulfonato de sódio, aplicação: limpeza em geral, aroma: neutro, biodegradável, rendimento 1/250l, capacidade: galão 5 L</t>
  </si>
  <si>
    <t xml:space="preserve">Detergente Neutro Super Concentrado para Pisos e Revestimentos </t>
  </si>
  <si>
    <t>Limpadorde Porcelanato Limpeza Pesada 5L</t>
  </si>
  <si>
    <t>Detergente Neutro Concentrado Karcher - 5 litros</t>
  </si>
  <si>
    <t>Galão de 5 litros</t>
  </si>
  <si>
    <t>DESINFETANTE BRUTO SUPERCONCENTRADO PARA USO GERAL, COM AÇÃO GERMICIDA, BACTERICIDA E FUNGICIDA</t>
  </si>
  <si>
    <t>Pregão: 9282021. UASG: 925373</t>
  </si>
  <si>
    <t>Desinfetante/desodorizante (concentrado), galão c/ 05 litros.</t>
  </si>
  <si>
    <t>Desinfetante líquido a base de pinho, para uso geral, ação bactericida e germicida</t>
  </si>
  <si>
    <t>DISCO BRANCO PARA MÁQUINA, PARA LAVAR PISO</t>
  </si>
  <si>
    <t>Casa Limpa</t>
  </si>
  <si>
    <t>Disco branco para lavagem CL – 380.</t>
  </si>
  <si>
    <t>Disco limpo branco p/ enceradeira 410 mm</t>
  </si>
  <si>
    <t>DISCO PRETO PARA MÁQUINA, PARA LAVAR PISO</t>
  </si>
  <si>
    <t>Dá um Gimba</t>
  </si>
  <si>
    <t xml:space="preserve">Disco preto para lavagem CL – 380.
</t>
  </si>
  <si>
    <t>Disco Removedor Preto para Tratamento de Pisos 350mm 3M</t>
  </si>
  <si>
    <t>3M ou similar</t>
  </si>
  <si>
    <r>
      <rPr>
        <rFont val="Open Sans"/>
        <i/>
        <color theme="1"/>
        <sz val="9.0"/>
      </rPr>
      <t xml:space="preserve">DISPENSER </t>
    </r>
    <r>
      <rPr>
        <rFont val="Open Sans"/>
        <i val="0"/>
        <color theme="1"/>
        <sz val="9.0"/>
      </rPr>
      <t>PARA PAPEL HIGIÊNICO PRODUZIDO EM MATERIAL RESISTENTE DE ALTO IMPACTO, COM CAPACIDADE PARA ROLO DE 300 METROS</t>
    </r>
  </si>
  <si>
    <t xml:space="preserve">Pregão: 63/2021. UASG: 980921. Homologação: 27 de janeiro de 2022 </t>
  </si>
  <si>
    <t>Copafer</t>
  </si>
  <si>
    <t>Dispenser para bobina de papel higiênico de 300 mts, com chave em material plástico ABS na cor branco, com serrilhas nas extremidades para corte do papel.</t>
  </si>
  <si>
    <t>Dispenser papel higiênico, material base: plástico abs, tipo: de parede , cor: branco, características adicionais: trava para rolo de até 300 m, altura: 27 cm, largura: 27 cm, profundidade: 12,50 cm</t>
  </si>
  <si>
    <t>Dispenser para Papel Higiênico 300 à 500 metros - NOBRE</t>
  </si>
  <si>
    <r>
      <rPr>
        <rFont val="Open Sans"/>
        <color theme="1"/>
        <sz val="9.0"/>
      </rPr>
      <t xml:space="preserve">DISPENSER </t>
    </r>
    <r>
      <rPr>
        <rFont val="Open Sans"/>
        <i val="0"/>
        <color theme="1"/>
        <sz val="9.0"/>
      </rPr>
      <t>PARA PAPEL TOALHA PRODUZIDO EM MATERIAL</t>
    </r>
    <r>
      <rPr>
        <rFont val="Open Sans"/>
        <color theme="1"/>
        <sz val="9.0"/>
      </rPr>
      <t xml:space="preserve"> </t>
    </r>
    <r>
      <rPr>
        <rFont val="Open Sans"/>
        <i val="0"/>
        <color theme="1"/>
        <sz val="9.0"/>
      </rPr>
      <t>RESISTENTE DE ALTO IMPACTO, COM CAPACIDADE PARA</t>
    </r>
  </si>
  <si>
    <t>Kalunga</t>
  </si>
  <si>
    <t>Dispenser para papel toalha interfolhas, de material em plástico ABS com visor frontal, na cor branco.</t>
  </si>
  <si>
    <t>SUPORTE (DISPENSER) PARA PAPEL TOALHA EM BOBINA, RESISTENTE E DE ALTA
DURABILIDADE, COM ACIONAMENTO POR TECLA/BOTÃO, MEDIDAS APROXIMADAS
36X24X26CM, MARCA COLUMBUS (99.1018) OU SIMILAR.</t>
  </si>
  <si>
    <t>Dispenser papel toalha; material plástico abs; cor branca; tipo interfolha, capacidade 600 folhas com 2 ou 3 dobras, com visor frontal.</t>
  </si>
  <si>
    <t>Dispenser papel toalha interfolha 2/3 dobras compacto</t>
  </si>
  <si>
    <r>
      <rPr>
        <rFont val="Open Sans"/>
        <color theme="1"/>
        <sz val="9.0"/>
      </rPr>
      <t xml:space="preserve">DISPENSER </t>
    </r>
    <r>
      <rPr>
        <rFont val="Open Sans"/>
        <i val="0"/>
        <color theme="1"/>
        <sz val="9.0"/>
      </rPr>
      <t>PARA SABONETE LÍQUIDO, PRODUZIDO EM</t>
    </r>
    <r>
      <rPr>
        <rFont val="Open Sans"/>
        <i/>
        <color theme="1"/>
        <sz val="9.0"/>
      </rPr>
      <t xml:space="preserve"> MATERIAL RESISTENTE À ALTO IMPACTO</t>
    </r>
  </si>
  <si>
    <t>Dispenser porta sabonete líquido com reservatório de 800 ml, com visor transparente, na cor branco.</t>
  </si>
  <si>
    <t>SUPORTE (DISPENSER) PARA SABONTE LÍQUIDO EM GEL, PARA REFIL DE 800 ML DO TIPO
"BAG IN BOX", DE PLÁSTICO, COM FRENTE BRANCA, TRAVAS LATERAIS ACIONADAS POR
PRESSÃO, NAS MEDIDAS APROXIMADAS DE 26 X 15 X 12 CM</t>
  </si>
  <si>
    <t>ESPONJA SINTÉTICA DUPLA FACE</t>
  </si>
  <si>
    <t xml:space="preserve">Pregão: 37/2021. UASG: 985833 </t>
  </si>
  <si>
    <t>Esponja branca dupla face multiuso, higiênica e durável - Medida aproximada de 100x70x20mm.
R$1,43 - Unidade</t>
  </si>
  <si>
    <t>Esponja dupla face</t>
  </si>
  <si>
    <t>Esponja dupla-face multiuso, higiênica e durável – Medida aproximada de 100x70x20mm.</t>
  </si>
  <si>
    <t>Esponja em espuma de poliuretano, de um lado macia e de outro, composta fibras abrasivas.</t>
  </si>
  <si>
    <t>Pacote com 6 unidades</t>
  </si>
  <si>
    <t>ESCOVA DE MÃO MODELO GRANDE, COM FIBRAS DURAS</t>
  </si>
  <si>
    <t>Escova manual de plástico com cerdas em nylon para lavagem de panos: 4,1cm x 11,6cm x 6,6cm.</t>
  </si>
  <si>
    <t>Escova limpeza geral, material corpo plástico oval, cerdas de nylon, comprimento 12cm, largura 5 a 8cm.</t>
  </si>
  <si>
    <t>Escova Plástica Noviça Berrajeans Bettanin Único</t>
  </si>
  <si>
    <t>FLANELA BRANCA 100% ALGODÃO, PARA USO EM GERAL DE 60 CM X 40 CM</t>
  </si>
  <si>
    <t xml:space="preserve"> Estilo e Conforto</t>
  </si>
  <si>
    <t>Flanela branca 40 x 40cm.
R$0,70 - Unidade</t>
  </si>
  <si>
    <t>Flanela para limpeza; material: algodão; cor: branca; medidas: 60 cm x 40 cm.</t>
  </si>
  <si>
    <t>Flanela em 100% algodão, para uso geral, dimensões de 38 x 50 cm</t>
  </si>
  <si>
    <t>Kit com 12 Flanelas 34cm x 50cm 100% Algodão Branco - Panosul</t>
  </si>
  <si>
    <t>Pacote com 12 flanelas</t>
  </si>
  <si>
    <t>INSETICIDA EM AEROSOL</t>
  </si>
  <si>
    <t xml:space="preserve">Pregão: 45/2021. UASG: 160111 </t>
  </si>
  <si>
    <t>Inseticida Aerossol 450 ml
R$4,75 - Unidade</t>
  </si>
  <si>
    <t>Inseticida Aerossol 300 ml R$ 9,13</t>
  </si>
  <si>
    <t>LÃ DE AÇO TIPO BOMBRIL, PACOTE COM 8 UNIDADES</t>
  </si>
  <si>
    <t>Magazine Luiza</t>
  </si>
  <si>
    <t>https://www.apoioentrega.com/esponja-la-de-aco-bombril-pacote-com-8-unidades-60g/p?idsku=7181</t>
  </si>
  <si>
    <t>Esponja de lã de aço - pacote com 8 unidades</t>
  </si>
  <si>
    <t>Esponja Lã de Aço Bombril Pacote com 8 Unidades 60g</t>
  </si>
  <si>
    <t>Pacote</t>
  </si>
  <si>
    <t>ESTOPA PARA LIMPAR VIDROS</t>
  </si>
  <si>
    <t xml:space="preserve">Mercado Livre </t>
  </si>
  <si>
    <t>https://www.colar.com/acessorios-marmoraria/estopa-branca-de-limpeza-5kg</t>
  </si>
  <si>
    <t>Estopa Branca P/ Polimento 1° Linha 5 kg</t>
  </si>
  <si>
    <t>ESTOPA BRANCA DE LIMPEZA 5KG</t>
  </si>
  <si>
    <t>Pacote de 5 kilos</t>
  </si>
  <si>
    <t>LIMPA VIDROS DE BOA QUALIDADE</t>
  </si>
  <si>
    <t>Limpa vidros – frasco com 500 ml.
R$1,58</t>
  </si>
  <si>
    <t>Limpa vidros, frasco com 500 ml</t>
  </si>
  <si>
    <t>Limpa vidro concentrado; aspecto físico: líquido; composição: tensoativos aniônicos / sequestrantes / hidróxido.</t>
  </si>
  <si>
    <t>LIMPADOR MULTIUSO UNIVERSAL SUPERCONCENTRADO, PARA LIMPEZA PESADA</t>
  </si>
  <si>
    <t>Positiva Eco</t>
  </si>
  <si>
    <t>https://www.lojadomecanico.com.br/produto/103625/32/801/Limpador-Universal-de-Limpeza-Pesada-Biodegradavel-5-Litros/153/?utm_source=googleshopping&amp;utm_campaign=xmlshopping&amp;utm_medium=cpc&amp;utm_content=103625&amp;gclid=CjwKCAjw3cSSBhBGEiwAVII0Z8yYlyYyZkQ_E7bGYyRyMlCtCkhAYXF7vX8yHJYvqOoO64oh6fYSLhoCEDQQAvD_BwE</t>
  </si>
  <si>
    <t>Limpador tipo multi uso limpeza pesada embalagem c/ mínimo 750 ml, contendo o nome do fabricante, data de fabricação e prazo de validade</t>
  </si>
  <si>
    <t>Multiuso Concentrado Laranja 5L</t>
  </si>
  <si>
    <t>Limpador Universal de Limpeza Pesada Biodegradável 5 Litros - VONDER-5183100500</t>
  </si>
  <si>
    <t>LUSTRA MÓVEL COM PERFUME AGRADÁVEL</t>
  </si>
  <si>
    <t>Americanas</t>
  </si>
  <si>
    <t>Loja Clean Up</t>
  </si>
  <si>
    <t>Magalu</t>
  </si>
  <si>
    <t xml:space="preserve">Lustra móvel a base de silicone, repelente de umidade e poeira que permita um brilho seco. Ideal para móveis envernizados e encerados. Embalagem descartável de 200 ml.
</t>
  </si>
  <si>
    <t>Kit Lustra Móveis Destac 500 ml - 12 unidades</t>
  </si>
  <si>
    <t>Lustra Móveis Multi Superfícies Lavanda - Azulim 200 ml kit com 12</t>
  </si>
  <si>
    <t>Lustra Móveis Triex 200ml Caixa com 12 unidades</t>
  </si>
  <si>
    <t>LUVA DE BORRACHA, DE PUNHO LONGO Nº 07, TAMANHOS P/M/G</t>
  </si>
  <si>
    <t>https://loja.claruscomercial.com.br/luva-nitrilica-produtos-quimicos-forro-nitrasolv-danny?parceiro=1588&amp;gclid=CjwKCAjw3cSSBhBGEiwAVII0Z-HZh1xoSvNHEY-8Vl4lXOPJhrmv148mf5gqKWaTS0xyNmKjlPrBJxoCZPsQAvD_BwE</t>
  </si>
  <si>
    <t>https://www.gimba.com.br/luvas/luva-de-protecao-confort-latex-multiuso-g-amarela-ca-15532-1-par-danny/?PID=32352&amp;utm_source=googleshopping&amp;utm_medium=googleshopping&amp;utm_campaign=googleshopping&amp;gclid=CjwKCAjw3cSSBhBGEiwAVII0ZwkP1F_FZNwF_OAMsUYqJVMMShl5INNendQY6cBpP8sZUmZ4-2m5CxoCiAoQAvD_BwE</t>
  </si>
  <si>
    <t>Luva borracha, tipo cano longo, material látex natural, tamanho p / g, cor amarela/azul, antiderrapante com forro.</t>
  </si>
  <si>
    <t>Luva, borracha em látex 100% natural, resistente, ati derrapante, com forro no verso, com revestimento em algodão, anatômica, cano médio, tamanho G</t>
  </si>
  <si>
    <t xml:space="preserve">Luva de Látex Ranhurada Limpeza Pesada C.A 15100 </t>
  </si>
  <si>
    <t>Luva nitrílica proteção contra produtos químicos tamanho ( G )</t>
  </si>
  <si>
    <t>Luva de Proteção Confort Látex Multiuso G Amarela C.A 15532 1 Par Danny</t>
  </si>
  <si>
    <t>Caixa com 100 pares</t>
  </si>
  <si>
    <t>LUVA EM LÁTEX ANTIDERRAPANTE, RESISTENTE, IMPERMEÁVEL PARA LIMPEZA, TAMANHOS P/M/G</t>
  </si>
  <si>
    <t>Medix Brasil</t>
  </si>
  <si>
    <t xml:space="preserve">Luva descartável de borracha fabricada em borracha natural látex, anti-alérgica , com espessura de 0,70 mm antiderrapante (tamanho P, M e G) (caixa com 100 unidades).
</t>
  </si>
  <si>
    <t>Luva látex</t>
  </si>
  <si>
    <t>Luva Látec com Pó - Caixa com 100 unidades</t>
  </si>
  <si>
    <t>PÁ PARA LIXO EM PLÁSTICO COM CABO DE MADEIRA, CABO COM 1,0 M DE COMPRIMENTO</t>
  </si>
  <si>
    <t xml:space="preserve">Pá com cabo (altura: 60 cm; largura: 22 cm; profundidade: 18 cm; peso: 100 gr).
</t>
  </si>
  <si>
    <t>Pá coletora de lixo, em plástico ou metal galvanizado, cabo de madeira.
Comprimento do cabo aproximado 50 cm</t>
  </si>
  <si>
    <t>Pá coletora lixo; material coletor: zinco galvanizado; material cabo: madeira; comprimento cabo: 80 cm; comprimento: 27 cm; largura: 27 cm; aplicação: limpeza; modelo: sem tampa.</t>
  </si>
  <si>
    <t>PALHA DE AÇO PARA LIMPEZA PESADA</t>
  </si>
  <si>
    <t>Limppano</t>
  </si>
  <si>
    <t>Industrias Santa Maria</t>
  </si>
  <si>
    <t>https://www.americanas.com.br/produto/170407583?epar=bp_pl_00_go_lia_pmax_pegue_loja&amp;sellerId=33014556000196&amp;opn=YSMESP&amp;gclid=CjwKCAjw3cSSBhBGEiwAVII0Z8QMF58OXnK1hCP0fjYLSCLAtHNN2XgZfgxCDcdiGKu2SCXOoPgvshoC43QQAvD_BwE</t>
  </si>
  <si>
    <t>Esponja Limpeza Pesada Aço Inox</t>
  </si>
  <si>
    <t>Esponja Esfrelux de Aço Big 20G Santa Maria</t>
  </si>
  <si>
    <t>Esponja Bucha De Aco Para Limpeza Pesada 6,5cm De Na Solap</t>
  </si>
  <si>
    <t>PANO DE CHÃO DE SACO ALVEJADO ESPECIAL 40 CM X 70 CM, PARA LIMPEZA DE PISO - COR BRANCA</t>
  </si>
  <si>
    <t xml:space="preserve">Pano de chão alvejado 45x70.
R$3,75 - Unidade
</t>
  </si>
  <si>
    <t>Pano limpeza; material: 100% algodão, com medidas mínimas de comprimento: 90cm x largura: 80cm; características adicionais: chão, tipo: saco.</t>
  </si>
  <si>
    <t>PAPEL HIGIÊNICO DE 1ª QUALIDADE, ROLO DE 300 METROS</t>
  </si>
  <si>
    <t xml:space="preserve">Telante Embalangens </t>
  </si>
  <si>
    <t xml:space="preserve">Papel higiênico neutro 100% celulose, folha dupla picotado em textura micro gofrada ou lisa, rolos de 300 metros/10cm, de 1ª qualidade- caixa com 08 rolos.
</t>
  </si>
  <si>
    <t>PAPEL HIGIÊNICO TIPO ROLÃO COM 300 M X 10 CM, MACIO, RESISTENTE, COR BRANCA,
COM GRAMATURA APROXIMADA ENTRE 25 A 30 G/M². MARCA COLUMBUS (99.2102) OU
SIMILA</t>
  </si>
  <si>
    <t>Papel Higiêncico Luxo Rolão 300m - Pacote com 8 un</t>
  </si>
  <si>
    <t>Pacote com 8 rolos</t>
  </si>
  <si>
    <t>PAPEL HIGIÊNICO DE 1ª QUALIDADE 100% FIBRAS NATURAIS, PICOTADO, FOLHA DUPLA NA COR BRANCA (100% BRANCA), NEUTRO</t>
  </si>
  <si>
    <t>Medem Delivery</t>
  </si>
  <si>
    <t>OceanoB2B</t>
  </si>
  <si>
    <t>Web Vendas</t>
  </si>
  <si>
    <t>Loja Softys</t>
  </si>
  <si>
    <t>Papel Higiênico Rolo 300m Elite FD 30g FD 8UN</t>
  </si>
  <si>
    <t>8 Rolos Papel Higiênico Folha Dupla Rolão 300m Rolão Neutro</t>
  </si>
  <si>
    <t>Papel Higiênico Em Rolo Folha Dupla Elite Excellente com 8 rolos de 300M cada</t>
  </si>
  <si>
    <t>PAPEL TOALHA DE 1ª QUALIDADE, INTERFOLHADO, NA COR BRANCA, 2 (DUAS) DOBRAS, 100% CELULOSE VIRGEM, COM</t>
  </si>
  <si>
    <t>Dental Cremer</t>
  </si>
  <si>
    <t>https://www.dentalcremer.com.br/papel-toalha-interfolha-2-dobras-fit-nobre-899641.html?gclid=CjwKCAjw3cSSBhBGEiwAVII0Z78-nC472IgXioPDc5pGz9teqRwAQby_OuqH2b_PapmJ4c6mos2QxBoCbC4QAvD_BwE</t>
  </si>
  <si>
    <t xml:space="preserve">Papel toalha interfolha 20,5x22cm de 2 dobras com 250 fls, Gramatura 38 gr, compatível com o dispenser para toalhas de mão. (pacote com 05 maços de 250 folhas). </t>
  </si>
  <si>
    <t>Papel Toalha Interfolhado</t>
  </si>
  <si>
    <t>Papel Toalha Interfolha 2 Dobras Fit - Nobre 1000 folhas</t>
  </si>
  <si>
    <t>Fardo contendo 1500 folhas</t>
  </si>
  <si>
    <t>PASTA PARA LIMPEZA MULTIUSO</t>
  </si>
  <si>
    <t>Pany Comercial</t>
  </si>
  <si>
    <t>Pasta multiuso para limpeza pesada - 500g.
R$4,91 a unidade</t>
  </si>
  <si>
    <t>Pasta Cristal Multiuso Rosa 500 gr com 24 unidades</t>
  </si>
  <si>
    <t>Cx c/ 24 unidades</t>
  </si>
  <si>
    <t>PASTA DE 1ª QUALIDADE PARA LIMPEZA À SECO, PARA EQUIPAMENTOS DE INFORMÁTICA</t>
  </si>
  <si>
    <t>Tend Info</t>
  </si>
  <si>
    <t>Santo Amaro</t>
  </si>
  <si>
    <t>https://www.amazon.com.br/Pasta-Limpeza-Geral-Embalagem-Unidades/dp/B08594DS3C/ref=asc_df_B08594DS3C/?tag=googleshopp00-20&amp;linkCode=df0&amp;hvadid=379787065820&amp;hvpos=&amp;hvnetw=g&amp;hvrand=8222954742534800190&amp;hvpone=&amp;hvptwo=&amp;hvqmt=&amp;hvdev=c&amp;hvdvcmdl=&amp;hvlocint=&amp;hvlocphy=1001541&amp;hvtargid=pla-1134638580435&amp;psc=1</t>
  </si>
  <si>
    <t>Pasta Limp Tek Para Limpeza à Seco  Multiuso 500g</t>
  </si>
  <si>
    <t>Pasta Multiação Limpeza de Sujeira Limpa a Seco 500g Vonixx</t>
  </si>
  <si>
    <t xml:space="preserve">Limpel Limpa Tudo A S Eco </t>
  </si>
  <si>
    <t>Pasta Limp Tek Limpeza Geral 500g</t>
  </si>
  <si>
    <t>Unidade de 500 gramas</t>
  </si>
  <si>
    <t>PEDRA PARA SANITÁRIO 25 GR</t>
  </si>
  <si>
    <t>Magazine Médica</t>
  </si>
  <si>
    <t>Desodorizador Sanitário Pedra Perfumada - Harpic Aroma Plus Citrus 25g</t>
  </si>
  <si>
    <t xml:space="preserve">Pedra Perfumada Sanitária Lavanda 25g Harpic </t>
  </si>
  <si>
    <t>RASTELO MÉDIO</t>
  </si>
  <si>
    <t>Ferpam</t>
  </si>
  <si>
    <t>Ferramentas Gerais</t>
  </si>
  <si>
    <t>Vassoura Rastelo Metálica Regulável com Cabo Famastil</t>
  </si>
  <si>
    <t>Vassoura para Grama Metálica Com Cabo Vonder</t>
  </si>
  <si>
    <t>REMOVEDOR DE COLA PROFISSIONAL, AUXILIAR NA REMOÇÃO DE RESÍDUOS DE FITAS ADESIVAS</t>
  </si>
  <si>
    <t>E-Química - Criando Soluções</t>
  </si>
  <si>
    <t xml:space="preserve">Mgazine Luiza </t>
  </si>
  <si>
    <t>Equimica</t>
  </si>
  <si>
    <t>Removedor de Ceras e Cola em Pisos 5lts - Equimica</t>
  </si>
  <si>
    <t>Removedor de Cola Remocil Sticker Limpa Extintores 5 lts</t>
  </si>
  <si>
    <t>Removedor de Cola Adesiva Super Máquina - 5Lt</t>
  </si>
  <si>
    <t>Galão de 2 litros</t>
  </si>
  <si>
    <t>RODO PARA PISO COM 02 (DUAS) BORRACHAS, BASE EM POLIPROPILENO COM 40 CM, CABO EM MADEIRA COM ENCAIXE ROSQUEADO, CABO DE 1,50 M</t>
  </si>
  <si>
    <t xml:space="preserve">Rodo de madeira com borracha dupla medindo 40 cm, com cabo de madeira de 150 cm.
</t>
  </si>
  <si>
    <t>Rodo com cabo e suporte em madeira, borracha dupla, comprimento do
suporte 40 cm</t>
  </si>
  <si>
    <t>Rodo; material cabo: madeira; material suporte: madeira; comprimento suporte: 40 cm; cor: suporte e cabo natural; quantidade borrachas: 2 un.</t>
  </si>
  <si>
    <t>RODO PARA PISO, COM 02 (DUAS) BORRACHAS, BASE EM POLIPROPILENO COM 60 CM, CABO EM MADEIRA COM</t>
  </si>
  <si>
    <t>Rodo de madeira com borracha dupla medindo 60 cm, com cabo de madeira de 150 cm</t>
  </si>
  <si>
    <t>Rodo com cabo e cepa em madeira, borracha dupla, comprimento do suporte
60cm</t>
  </si>
  <si>
    <t>Rodo, material cabo: madeira, material suporte: plástico, comprimento suporte: 60 cm, quantidade borrachas: 1 um</t>
  </si>
  <si>
    <t>SABÃO EM BARRA DE 1 ª QUALIDADE, BARRA DE 200 GR</t>
  </si>
  <si>
    <t>Pregão: 10816/2021. UASG: 925998</t>
  </si>
  <si>
    <t>Sabão em barra - pacote com 05 unidades.
R$4,45</t>
  </si>
  <si>
    <t>Sabão em barra glicerinado, pacote com 5 unidades</t>
  </si>
  <si>
    <t>Sabão em barra neutro 200g, glicerinado formato retangular pacote com 5 unidades.</t>
  </si>
  <si>
    <t>Sabão Barra Composição Básica: Sais + Ácidos Graxo Tipo: Com Alvejante Características Adicionais: Com Perfume Peso: 200G Formato Rentangular</t>
  </si>
  <si>
    <t>Caixa c/ 25 unidades</t>
  </si>
  <si>
    <t>SABÃO EM PÓ</t>
  </si>
  <si>
    <t>Sabão em pó, pacote com 1Kg</t>
  </si>
  <si>
    <t>Sabão pó; aplicação: limpeza geral, biodegradável pacote com 01kg.</t>
  </si>
  <si>
    <t>Pacote com 10 unidades de 5 kg</t>
  </si>
  <si>
    <t>SABONETE CREMOSO LÍQUIDO, ANTISSÉPTICO, DE ODOR AGRADÁVEL,TAMANHO DA EMBALAGEM CONFORME</t>
  </si>
  <si>
    <t xml:space="preserve">Pregão: 20/2021. UASG: 985833 </t>
  </si>
  <si>
    <t xml:space="preserve">Sabonete líquido concentrado - galão de 05 litros.
</t>
  </si>
  <si>
    <t>SABONETE LIQUIDO ANTISSÉPTICO, 5 LITROS, FRAGRÂNCIA NEUTRO. MARCA COLUMBUS OU
SIMILAR</t>
  </si>
  <si>
    <t>Sabonete líquido, cremoso, perolado, cor branca, acidez neutro hp, para limpeza e higienização das mãos.</t>
  </si>
  <si>
    <t>Sabonete líquido, aspecto físico viscoso cremoso, aplicação saboneteira para sabonetes líquidos, aroma suave, embalagem de 5 litros, contendo o nome do fabricante, data de fabricação e prazo de validade</t>
  </si>
  <si>
    <t>Sabonete Líquido, para Assepsia das Mãos, Aspecto Viscoso, Aroma Erva Doce</t>
  </si>
  <si>
    <t>SACO PARA LIXO REFORÇADO COM CAPACIDADE DE 100 LITROS, COR PRETA</t>
  </si>
  <si>
    <t>Pregão: 20/2021. UASG: 985833. Homologação: 3 de janeiro de 2022</t>
  </si>
  <si>
    <t xml:space="preserve">Saco plástico para lixo (resíduos orgânicos) – cor preta – 100 litros.
</t>
  </si>
  <si>
    <t>Saco para lixo 100 litros, pacote com 100 sacos</t>
  </si>
  <si>
    <t>Saco plástico lixo; capacidade: 100 L; cor: preta; apresentação: peça única; largura: 80 cm; altura: 100 cm. fardo com 100 un.(conforme NBR 9191), na cor preta, com selo do INMETRO</t>
  </si>
  <si>
    <t>Saco plástico lixo, capacidade: 100 l, cor: preta, aplicação: coleta de lixo, material: plástico biodegradável (pacote 100 unidades)</t>
  </si>
  <si>
    <t>Saco de lixo, plástico, de uso domestico, com capacidade para 100 litros, na cor preta</t>
  </si>
  <si>
    <t>Fardo com 100 unidades</t>
  </si>
  <si>
    <t>SACO PARA LIXO REFORÇADO COM CAPACIDADE PARA 40 LITROS, COR PRETA</t>
  </si>
  <si>
    <t>Pregão: 111/2021. UASG: 982179. Homologação:  24 de janeiro de 2022</t>
  </si>
  <si>
    <t xml:space="preserve">Pregão: 72/2021. UASG: 981759. Homologação: 25 de janeiro de 2022  </t>
  </si>
  <si>
    <t>Pregão: 91/2021. UASG: 926703</t>
  </si>
  <si>
    <t>Sacos para Lixo com capacidade de 40 litros na cor preta</t>
  </si>
  <si>
    <t>Sacos para Lixo com capacidade de 40 l, cor preta</t>
  </si>
  <si>
    <t>Saco para lixo 40 litros, plástico reforçado. Pacote com 100 unidades</t>
  </si>
  <si>
    <t>SACO PARA LIXO REFORÇADO COM CAPACIDADE PARA 200 LITROS, COR PRETA</t>
  </si>
  <si>
    <t>Pregão: 91/2021. UASG: 158139. Homologação: 31 de Janeiro de 2022</t>
  </si>
  <si>
    <t>Saco Reforçado de 200 litros , cor preta</t>
  </si>
  <si>
    <t>Saco de Lixo, Plástico, de uso doméstico, com capacidade para 200 litros, na cor preta</t>
  </si>
  <si>
    <t>SAPONÁCEO EM PÓ</t>
  </si>
  <si>
    <t>MMG Comercial</t>
  </si>
  <si>
    <t>Apoio Entrega</t>
  </si>
  <si>
    <t>Saponáceo em Pó com cloro 300g perfect cx 24 unidades</t>
  </si>
  <si>
    <t xml:space="preserve">Radium em Pó Limão 300 g </t>
  </si>
  <si>
    <t>Saponáceo Sapólio Radium em Pó Cloro 300G</t>
  </si>
  <si>
    <t>Caixa c/ 24 unidades</t>
  </si>
  <si>
    <t>REMOVEDOR DE CERA DE PRIMEIRA QUALIDADE</t>
  </si>
  <si>
    <t>Pregão: 202021. UASG: 985833</t>
  </si>
  <si>
    <t>Produto removedor líquido, tipo alcalinizante e solventes especiais para limpeza e renovação de resíduos em pisos,galão 5 l.</t>
  </si>
  <si>
    <t>Removedor de Cera, indicado para limpeza pesada, remoção de gorduras, graxas, motores e máquinas industriais</t>
  </si>
  <si>
    <t>VASSOURA DE PELO DE 40 CM DE LARGURA, CABO DE 1,50 M</t>
  </si>
  <si>
    <t>Castro Neves</t>
  </si>
  <si>
    <t>Vassoura de pelo cedas de crina ou sintética, cabo e cepa em madeira, cabo
reforçado. Comprimento da cepa 40cm e das cedas 5cm no mínimo</t>
  </si>
  <si>
    <t>Vassoura; material cerdas: pelo sintético; material cepa: madeira; comprimento cepa: 40 cm; características adicionais: cabo de aproximadamente 1,20 cm; largura cepa: 5 cm.</t>
  </si>
  <si>
    <t>Vassoura de Pêlo Sintético 40cm e Cabo de 150cm</t>
  </si>
  <si>
    <t>VASSOURA DE PELO DE 60 CM DE LARGURA, COM CABO DE 1,50 M</t>
  </si>
  <si>
    <t>Guimepa</t>
  </si>
  <si>
    <t>Shoptime</t>
  </si>
  <si>
    <t>https://www.gimba.com.br/vassoura/vassoura-pelo-sintetico-60cm-cabo-120m-carmela-1-un-brubalar/?PID=78789&amp;utm_source=googleshopping&amp;utm_medium=googleshopping&amp;utm_campaign=googleshopping&amp;gclid=CjwKCAjw3cSSBhBGEiwAVII0Z6bzQnAc2_Qop_G5IS5YWl0DMjKBVGeMi8KV0tcWzownutnv1VGokRoC-3sQAvD_BwE</t>
  </si>
  <si>
    <t>Vassoura Gari 60cm 5 fileira cepa plástica cabo madeira plastificado cerda macia</t>
  </si>
  <si>
    <t>Vassoura de Pelo Sintético 60cm e Cabo de 150cm</t>
  </si>
  <si>
    <t>Vassoura Pêlo Sintético 60cm Cabo 1,20m Carmela 1 UN Brubalar</t>
  </si>
  <si>
    <t>VASSOURINHA E SUPORTE PARA LIMPEZA DE VASO SANITÁRIO EM MATERIAL PLÁSTICO, CERDAS EM NYLON</t>
  </si>
  <si>
    <t>Produtop Mix</t>
  </si>
  <si>
    <t>Escova sanitária na cor branca 34 cm.</t>
  </si>
  <si>
    <t>Escova com corpo plástico, cedas em nylon ou polipropileno, para limpeza de
vaso sanitário</t>
  </si>
  <si>
    <t>Vassourinha; material cerda: náilon; material cabo: plástico; aplicação: limpeza sanitário.</t>
  </si>
  <si>
    <t>Escova para vaso com estojo - 4 Irmãos</t>
  </si>
  <si>
    <t>VASSOURA GARI PIAÇAVA SINTÉTICA, CABO DE 1,50 M</t>
  </si>
  <si>
    <t>Vassoura, material cerdas piaçava, material cabo madeira, material cepa madeira capa folha flange, comprimento cepa 20 cm, comprimento cerdas mínimo 09 cm, características adicionais com cabo rosqueado de 150 cm.</t>
  </si>
  <si>
    <t>Vassoura de piaçava com cabo e cepa em madeira, comprimento da cepa
20cm e das cedas 15 cm</t>
  </si>
  <si>
    <t>Vassoura de piaçava comum; material cerdas: piaçava; material cabo: madeira; material cepa: madeira; características adicionais: material cabo e cepa de madeira isenta de nós; largura cepa: 25 cm; altura cepa: 12 cm.</t>
  </si>
  <si>
    <t>VASSOURA DE TETO PARA REMOVER TEIA DE ARANHA, COM CABO LONGO</t>
  </si>
  <si>
    <t>Farotully Online</t>
  </si>
  <si>
    <t>https://www.amazon.com.br/Vassoura-Limpa-Sisal-Natural-Poeira/dp/B08WRBNG2T/ref=asc_df_B08WRBNG2T/?tag=googleshopp00-20&amp;linkCode=df0&amp;hvadid=574993132000&amp;hvpos=&amp;hvnetw=g&amp;hvrand=15601386083151334382&amp;hvpone=&amp;hvptwo=&amp;hvqmt=&amp;hvdev=c&amp;hvdvcmdl=&amp;hvlocint=&amp;hvlocphy=1001541&amp;hvtargid=pla-1642672720778&amp;psc=1</t>
  </si>
  <si>
    <t>Vassoura Limpa Teto Sisal Natural Limpa Teias e Poeira Luxo</t>
  </si>
  <si>
    <t>Vassoura Limpa Teto Sisal Natural Limpa Teias E Poeira Luxo</t>
  </si>
  <si>
    <t>VENENO PARA BARATAS EM GEL</t>
  </si>
  <si>
    <t>Leroy Merlin</t>
  </si>
  <si>
    <t>https://casairriga.com.br/produto/forth-baraticida-gel-seringa-contra-baratas/</t>
  </si>
  <si>
    <t>https://www.leroymerlin.com.br/mata-baratas-baraticida-baratol-gel-seringa-chemone_1567046999?region=outros</t>
  </si>
  <si>
    <t>Inseticida Blatacel Gel 10g Tecnocell</t>
  </si>
  <si>
    <t>Forth Baraticida Gel Seringa – Contra Baratas</t>
  </si>
  <si>
    <t>Mata Baratas Baraticida Baratol Gel Seringa Chemone</t>
  </si>
  <si>
    <t>Bisnagas de 10g</t>
  </si>
  <si>
    <t>VENENO PARA ESCORPIÃO</t>
  </si>
  <si>
    <t>https://www.leroymerlin.com.br/lambda-tri-jardim-anti-insetos-hidrossoluvel-quimiagri-25g_1567046960?region=outros</t>
  </si>
  <si>
    <t>https://www.americanas.com.br/produto/1771933992?opn=YSMESP&amp;srsltid=AWLEVJyosUzV5FqzpedrPnuPQht3_g18CDeASSDXnC2C6dfuDoBB-TUoaWE#info-section</t>
  </si>
  <si>
    <t>Ficam Vc 15g - Mata Escorpião, Mosquito e Barata 5 unidades</t>
  </si>
  <si>
    <t>Lambda Tri Jardim Anti Insetos Hidrossolúvel Quimiagri 25g</t>
  </si>
  <si>
    <t>Kit com 5 Lambda Tri Jardim Anti Insetos Quimiagri 25g</t>
  </si>
  <si>
    <t>Kit com 5 sachês</t>
  </si>
  <si>
    <t>FORMICIDA ISCA GRANULADA</t>
  </si>
  <si>
    <t>https://www.hgvet.com.br/dedetizacao/grao-verde-fs-isca-granulada-10-pct-de-50-g?parceiro=9863</t>
  </si>
  <si>
    <t>https://barataopet.com.br/grao-forte-10x50g</t>
  </si>
  <si>
    <t>https://www.hiperfer.com.br/formicida-isca-granulada-10-pacotes-com-50g-grao-verde-dipil?utm_source=google&amp;utm_medium=Shopping&amp;utm_campaign=formicida-isca-granulada-10-pacotes-com-50g-grao-verde-dipil&amp;shopping=value1&amp;gclid=Cj0KCQjwl7qSBhD-ARIsACvV1X2QP6Q4Ah77o72SjmyjQ8DVs6AKGTwUmpOkPDVCmxYsP4uD92a_pGQaAp-lEALw_wcB#derivacao=11</t>
  </si>
  <si>
    <t>https://www.cobasi.com.br/formicida-citromax-formimax-10x50g-900199847/p?idsku=900199552&amp;gclid=Cj0KCQjwl7qSBhD-ARIsACvV1X284SUUDQTnddGgGBwHKirY6tr5hE0Ojfd7HSDTMFbVwFXqbaceLrkaAmj_EALw_wcB</t>
  </si>
  <si>
    <t>Grão Verde FS Isca Granulada 10 pct de 50 g</t>
  </si>
  <si>
    <t>Isca Granulada Grão Forte - 10X50g</t>
  </si>
  <si>
    <t>Formicida Isca Granulada 10 Pacotes com 50g Grão Verde Dipil</t>
  </si>
  <si>
    <t>Formicida Citromax Formimax 10X50G 400 Unidades</t>
  </si>
  <si>
    <t>Caixa com 50 pacotes</t>
  </si>
  <si>
    <t>VENENO PARA RATOS</t>
  </si>
  <si>
    <t>https://www.cobasi.com.br/raticida-citromax-girassol-40x-25-gr-900186247/p?idsku=900120835&amp;gclid=CjwKCAjw3cSSBhBGEiwAVII0Z9iOWTlEE9nBGENK-ZARGk3swihywLVC9HPzbrWly9fFCWDviaF3KxoCAMAQAvD_BwE</t>
  </si>
  <si>
    <t>https://www.lojaagropecuaria.com.br/Raticida-Citromax-Girassol-1-kg/p?utm_source=google&amp;utm_medium=cpc&amp;utm_campaign=adwords&amp;gclid=CjwKCAjw3cSSBhBGEiwAVII0Z7OGCXO45W9xyHH-9fGWnH63d2Q5g8OVREmDZdAcKmVIJ3GJQ376fxoCNEcQAvD_BwE</t>
  </si>
  <si>
    <t>Straik Isca Mata Ratos</t>
  </si>
  <si>
    <t>Raticida Citromax Girassol 40x20g 1 Kg</t>
  </si>
  <si>
    <t>RATICIDA CITROMAX GIRASSOL - 1 KG</t>
  </si>
  <si>
    <t>Pacote com 40 unidades</t>
  </si>
  <si>
    <t>EQUIPAMENTOS</t>
  </si>
  <si>
    <t>Aspirador para sólidos e líquidos com alto poder de sucção, acompanhado de todos os acessórios.</t>
  </si>
  <si>
    <t>Amazon</t>
  </si>
  <si>
    <t xml:space="preserve">Aspirador de pó/água industrial; 1500W; 220V.
</t>
  </si>
  <si>
    <t>Aspirador pó/líquido, tipo profissional, potência 1.300 watts, capacidade 20 litros, voltagem 220v,</t>
  </si>
  <si>
    <t>Aspirador de Água e Pó, AQP20, Preto e Amarelo, Electrolux</t>
  </si>
  <si>
    <t>Enceradeira industrial para lavagem de piso com os respectivos acessórios</t>
  </si>
  <si>
    <t xml:space="preserve">Enceradeira grande do tipo industrial CL - 500; 220V.
</t>
  </si>
  <si>
    <t>Enceradeira tipo industrial; 510 mm, Escova 510 mm, Motor Elétrico (HP) 1,00, Tensão 220 V, Capacidade Operacional 2.200 m²/h (ou similar).</t>
  </si>
  <si>
    <t>Lavadora de alta pressão com acessórios</t>
  </si>
  <si>
    <t>Pontofrio</t>
  </si>
  <si>
    <t xml:space="preserve">Lavadora de alta pressão, potência: 1.450W; pressão: 1.800 psi.
</t>
  </si>
  <si>
    <t>Lavadora alta pressão: especificação técnica: pressão 1800 libras, potência (w) 1500, vazão 360L/h</t>
  </si>
  <si>
    <t>Lavadora de Alta Pressão Wap Líder 2200 com 1800PSI, Trava de Segurança, Jato de Água Leque e Concentrado Aplicador de Detergente</t>
  </si>
  <si>
    <t>Escada de abrir (em V), em alumínio com 06 degraus, pés antiderrapantes, sapatas de borracha</t>
  </si>
  <si>
    <t xml:space="preserve">Escada de aço com 06 degraus.
</t>
  </si>
  <si>
    <t>Escada Mor 5104 em Alumínio com 6 Degraus, Dobrável e com Fita de Segurança</t>
  </si>
  <si>
    <t>Extensão de 20 metros, com pino macho e fêmea</t>
  </si>
  <si>
    <t>https://www.lojadomecanico.com.br/produto/20577/51/463/Extensao-de-Cabide-com-20-Metros-com-Plugues/153/?utm_source=googleshopping&amp;utm_campaign=xmlshopping&amp;utm_medium=cpc&amp;utm_content=20577&amp;gclid=CjwKCAjw3cSSBhBGEiwAVII0Zy4BpbHxFo_CeEyjU0mNmt4z4kyeYeHooAa5Zcx9Az4Kwf2FPFCl5xoCdZ8QAvD_BwE</t>
  </si>
  <si>
    <t>https://www.americanas.com.br/produto/1716747610?epar=bp_pl_00_go_cc_pmax_geral&amp;opn=YSMESP&amp;WT.srch=1&amp;gclid=CjwKCAjw3cSSBhBGEiwAVII0Z4y9KeYLFWl5BJVrOI84PHLGAcWkKT-gVHdWsHcVrvjAL5U3LRh5CxoCudMQAvD_BwE</t>
  </si>
  <si>
    <t>Extensão de Cabide com 20 Metros com Plugues - TRAMONTINA-57502020</t>
  </si>
  <si>
    <t>Extensão Elétrica Tramontina com cabide, 20 metros - 57501/020</t>
  </si>
  <si>
    <t>Extensão de 50 metros, com pino macho e fêmea</t>
  </si>
  <si>
    <t>https://www.amazon.com.br/Extens%C3%A3o-El%C3%A9trica-Metros-Grosso-Amperes/dp/B09KHD8LDK/ref=asc_df_B09KHD8LDK/?tag=googleshopp00-20&amp;linkCode=df0&amp;hvadid=379738801152&amp;hvpos=&amp;hvnetw=g&amp;hvrand=14011772239268067364&amp;hvpone=&amp;hvptwo=&amp;hvqmt=&amp;hvdev=c&amp;hvdvcmdl=&amp;hvlocint=&amp;hvlocphy=1001541&amp;hvtargid=pla-1598183663169&amp;psc=1</t>
  </si>
  <si>
    <t>https://www.americanas.com.br/produto/61831680?epar=bp_pl_00_go_cc_pmax_geral&amp;opn=YSMESP&amp;WT.srch=1&amp;gclid=CjwKCAjw3cSSBhBGEiwAVII0Z6E5K-yOXYRyNOmCRN7Pkn3jIRshQYp_MaJhEWkQToOQuTlCrbrRHhoCGIIQAvD_BwE</t>
  </si>
  <si>
    <t>Extensão Elétrica 50 metros</t>
  </si>
  <si>
    <t>Extensão Elétrica 50 Metros 3 Pinos Grosso 20 Amperes Oferta</t>
  </si>
  <si>
    <t>Extensão Eletrica 50 metros cabo pp 2x1.5mm Profissional Reforçada</t>
  </si>
  <si>
    <t>Kit para limpeza de vidro completo</t>
  </si>
  <si>
    <t xml:space="preserve">Kit limpa vidros – rodo com lâmina de borracha, rodo com microfibra, cabo extensor em alumínio.
</t>
  </si>
  <si>
    <t>kit para limpeza de vidros com 1 lavador de vidros de 35cm, 1 cabo de fixação, 2 guias removíveis de 25cm e 35cm, 1 raspador de segurança de 4cm.</t>
  </si>
  <si>
    <t>Mangueira em poliéster reforçado de 3/4, com 50 metros.</t>
  </si>
  <si>
    <t>https://www.amazon.com.br/Mangueira-Jardim-Metros-79170500-Tramontina/dp/B0776TY6FH/ref=asc_df_B0776TY6FH/?tag=googleshopp00-20&amp;linkCode=df0&amp;hvadid=379738014645&amp;hvpos=&amp;hvnetw=g&amp;hvrand=4989661758079309912&amp;hvpone=&amp;hvptwo=&amp;hvqmt=&amp;hvdev=c&amp;hvdvcmdl=&amp;hvlocint=&amp;hvlocphy=1001541&amp;hvtargid=pla-834077035874&amp;psc=1</t>
  </si>
  <si>
    <t>https://www.lojadomecanico.com.br/produto/133659/33/786/Mangueira-Flex-Verde-em-PVC-3-Camadas-50-m/153/?utm_source=googleshopping&amp;utm_campaign=xmlshopping&amp;utm_medium=cpc&amp;utm_content=133659&amp;gclid=CjwKCAjw3cSSBhBGEiwAVII0Z3eYC10gh79O7a9Y1PgpzI8lTClCG24VmY8m32Rx3cIyDj1b4rTNLBoC73wQAvD_BwE</t>
  </si>
  <si>
    <t>https://www.americanas.com.br/produto/4208715507?opn=YSMESP&amp;srsltid=AWLEVJws6WNt0bqU99SFAcAt3hrDU4x2A8ztt8ZOWvPxoFaLGGGT0kH3Xfo</t>
  </si>
  <si>
    <t>Tramontina Mangueira Flex Para Jardim, 50 M</t>
  </si>
  <si>
    <t>Mangueira Flex Verde em PVC 3 Camadas 50 m - TRAMONTINA-79170500</t>
  </si>
  <si>
    <t>Mangueira trancada flexcolor com engates E esguicho 50 metros</t>
  </si>
  <si>
    <t>Sinalizador de aviso “Piso Molhado”.</t>
  </si>
  <si>
    <t>Gruplast</t>
  </si>
  <si>
    <t>https://www.amazon.com.br/Placa-Amarela-Sinalizadora-para-Molhado/dp/B09MVKM9P5/ref=asc_df_B09MVKM9P5/?tag=googleshopp00-20&amp;linkCode=df0&amp;hvadid=379699013680&amp;hvpos=&amp;hvnetw=g&amp;hvrand=14092419184681875630&amp;hvpone=&amp;hvptwo=&amp;hvqmt=&amp;hvdev=c&amp;hvdvcmdl=&amp;hvlocint=&amp;hvlocphy=1001541&amp;hvtargid=pla-1635031543123&amp;psc=1</t>
  </si>
  <si>
    <t>Cavalete Sinalização Piso Molhado</t>
  </si>
  <si>
    <t>Placa Amarela Sinalizadora para Piso Molhado</t>
  </si>
  <si>
    <t>Roçadeira costal</t>
  </si>
  <si>
    <t>https://www.amazon.com.br/Ro%C3%A7adeira-Bipartida-SKIM4300-Intech-Machine/dp/B091Q7P7QX/ref=asc_df_B091Q7P7QX/?tag=googleshopp00-20&amp;linkCode=df0&amp;hvadid=404996107089&amp;hvpos=&amp;hvnetw=g&amp;hvrand=6788835437093716464&amp;hvpone=&amp;hvptwo=&amp;hvqmt=&amp;hvdev=c&amp;hvdvcmdl=&amp;hvlocint=&amp;hvlocphy=1001541&amp;hvtargid=pla-1474628401161&amp;psc=1</t>
  </si>
  <si>
    <t>https://ferramentascameloazul.com.br/produto/rocadeira-toyama-4-tempos-tbc40x-4s/?dTribesID=fde6415d670f06476ade18758f88f668%7Cadtribes%7C42319&amp;utm_source=Google%20Shopping&amp;utm_campaign=teste&amp;utm_medium=cpc&amp;utm_term=42319&amp;gclid=CjwKCAjw3cSSBhBGEiwAVII0Z1majt3y5IYQOLAXaXFFOKLG4PzXjkM-Yt2eUgipJXb0HzeDIKpX7hoCvpsQAvD_BwE</t>
  </si>
  <si>
    <t>Roçaderia a Gasolina BR 52G Branco</t>
  </si>
  <si>
    <t>Roçadeira Bipartida À Gasolina 1,7hp 2t 42,7cc SKIM4300 Intech Machine</t>
  </si>
  <si>
    <t>Roçadeira Toyama 4 Tempos – TBC40X-4S</t>
  </si>
  <si>
    <r>
      <rPr>
        <rFont val="Calibri"/>
        <color theme="1"/>
        <sz val="11.0"/>
      </rPr>
      <t xml:space="preserve">Essa aba tem como objetivo resgistrar todos os preços de custos variáveis do serviço de locação de veículos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</si>
  <si>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UNIFORMES - Servente/Operador da Roçadeira Costal</t>
  </si>
  <si>
    <t>Calça ou saia confeccionada em tecido tactel ou brim de primeira qualidade, preferencialmente na cor azul-marinho.</t>
  </si>
  <si>
    <t>NFe - Painel de Mapa de Preços do DF</t>
  </si>
  <si>
    <t>https://www.hmloja.com.br/calca-brim-azul-marinho-uniforme-profissional</t>
  </si>
  <si>
    <t xml:space="preserve">calça comprida </t>
  </si>
  <si>
    <t>CALÇA COMPRIDA EMTECIDO BRIM, CÓS COM ELÁSTICO E AJUSTE COM CORDÃO NA CINTURA, 02 BOLSOS FRONTAIS E DIAGONAIS, COR AZUL, TAMANHOS: P AO XG.</t>
  </si>
  <si>
    <t>Calça Brim Pesado Azul Marinho Uniforme Profissional</t>
  </si>
  <si>
    <t>Camiseta confeccionada em malha fria, preferencialmente na cor azul-marinho.</t>
  </si>
  <si>
    <t>Camisa manga curta</t>
  </si>
  <si>
    <t>CAMISA; MATERIAL: MALHA FRIA 100% POLIÉSTER; TIPO MANGA: CURTA COM PUNHO; TIPO COLARINHO: GOLA POLO; COR: AZUL ROYAL OU USUAL DA EMPRESA; TAMANHO: P, M E G; CARACTERÍSTICAS ADICIONAIS: COM EMBLEMA DA EMPRESA PINTADO.</t>
  </si>
  <si>
    <t>Par de tênis confeccionado em lona, com forro em tecido, acolchoado, com palmilha em polipropileno, solado de borracha antiderrapante, ilhós de alumínio, com cadarço, preferencialmente na cor azul.</t>
  </si>
  <si>
    <t>https://www.mameluko.com.br/tenis-profissional-iate-works-ii-azul-marinho.html?utm_campaign=SOFTWORKS+SHOPPING&amp;utm_source=google&amp;utm_medium=ppc&amp;utm_term=&amp;utm_content=3392122xCjwKCAjw3cSSBhBGEiwAVII0Z-qSMWiu-jm4aklYcwvfaigx6-S9HsoygsYDIlzbYKGnHZ3ZijGjOBoCfsgQAvD_BwE&amp;gclid=CjwKCAjw3cSSBhBGEiwAVII0Z-qSMWiu-jm4aklYcwvfaigx6-S9HsoygsYDIlzbYKGnHZ3ZijGjOBoCfsgQAvD_BwE</t>
  </si>
  <si>
    <t>https://www.saleshoes.com.br/feminino/profissional/tenis-profissional-soft-works-azul-marinho-?parceiro=7405</t>
  </si>
  <si>
    <t>Tenis Profissional Iate Works II - Azul Marinho</t>
  </si>
  <si>
    <t>TÊNIS SOFT WORKS AZUL MARINHO</t>
  </si>
  <si>
    <t>Par de meias confeccionado em algodão, tipo soquete, na cor branca.</t>
  </si>
  <si>
    <t>https://www.zattini.com.br/kit-meias-trifil-cano-longo-esportivas-3-pecas-masculina-branco-F18-1083-014?campaign=gglepqpla&amp;gclid=CjwKCAjw3cSSBhBGEiwAVII0Z5DP0P26NGV4rwD0f8qUQ5gO93mc3FdmO9q6dOHqNSQ4b2WO41SxqxoCZqMQAvD_BwE&amp;gclsrc=aw.ds</t>
  </si>
  <si>
    <t>Kit com 3 pares</t>
  </si>
  <si>
    <t>meia algodão</t>
  </si>
  <si>
    <t>MEIA; MATERIAL: ALGODÃO, POLIAMIDA E ELATODIENO; TIPO: ESPORTIVA; COR: BRANCA; TAMANHO: ÚNICO; CARACTERÍSTICAS ADICIONAIS: CANO CURTO, PÉ E PONTA MEIA MALHA.</t>
  </si>
  <si>
    <t>Kit Meias Trifil Cano Longo Esportivas 3 Peças Masculina - Branco</t>
  </si>
  <si>
    <t>Par de botas tipo sete léguas, cano longo, com solado antiderrapante.</t>
  </si>
  <si>
    <t>https://www.superepi.com.br/bota-de-pvc-preta-com-solado-amarelo-cano-medio-marluvas-vulcaflex-ca-42291--p1052152?tsid=16&amp;gclid=CjwKCAjw3cSSBhBGEiwAVII0Z1w-i9ooK13kbW40dUL_tdYIPfKKL9XlBE-7_RBb1CHzKk2C4WXRUBoCN5EQAvD_BwE</t>
  </si>
  <si>
    <t>SAPATO SEGURANÇA; COR: PRETO; CARACTERÍSTICAS ADICIONAIS: COM SOLADO
 BAIXO DE BORRACHA OU MATERIAL SINTÉTICO ANTIDERRAPANTE, COM PALMILHA ANTIBACTERIANA.</t>
  </si>
  <si>
    <t xml:space="preserve">Bota de Segurança - Bota de segurança tipo botina, fechamento em elástico nas laterais, preto de boa qualidade em couro, solado baixo com palmilhas antibacterianas.	
</t>
  </si>
  <si>
    <t>Bota de Pvc Preta Com Solado Amarelo Cano Médio Marluvas Vulcaflex CA 42291</t>
  </si>
  <si>
    <t>UNIFORMES - Encarregado de limpeza</t>
  </si>
  <si>
    <t>Calça ou saia confeccionada em tecido microfibra, cor preta.</t>
  </si>
  <si>
    <t>Pregão: 22/2021
UASG: 135058
Homologação: 19 de janeiro de 2022</t>
  </si>
  <si>
    <t>CALÇAS COMPRIDAS CONFECCIONADAS EM TECIDO GABARDINE, NA COR PRETA, TIPO SOCIAL</t>
  </si>
  <si>
    <t xml:space="preserve">Calça - Social comprida, tecido Oxford ou de qualidade superior, na cor preta ou usual da empresa.	
</t>
  </si>
  <si>
    <t>Calça comprida, na cor preta.</t>
  </si>
  <si>
    <t>Camisa confeccionada em tecido tricoline misto, na cor branca.</t>
  </si>
  <si>
    <t>https://www.fardasexpress.com.br/camisa-tricoline-manga-longa-branco-70228?utm_source=&amp;utm_medium=&amp;utm_campaign=&amp;gclid=CjwKCAjw3cSSBhBGEiwAVII0Z9D-aoplwpoqbdlQ5mfUw4j8Ijl5XklgiTb8vmyDmhtM5GuygRV74hoCopgQAvD_BwE</t>
  </si>
  <si>
    <t>https://hebertuniformes.com.br/loja/social/feminino/blusa-social-tricoline-manga-baby-look/</t>
  </si>
  <si>
    <t xml:space="preserve">Camisa, manga curta, com a logomarca da empresa.
</t>
  </si>
  <si>
    <t>Camisa Tricoline Manga Longa Branco</t>
  </si>
  <si>
    <t>Blusa Social Tricoline com detalhe</t>
  </si>
  <si>
    <t>Par de meias em tecido liso 100% poliamida, tamanho único, cor preta.</t>
  </si>
  <si>
    <t xml:space="preserve">Meia - Tecido 100% algodão, na cor preta.	
</t>
  </si>
  <si>
    <t>Par de meia em algodão, tipo soquete, na cor preta.</t>
  </si>
  <si>
    <t>Par de sapatos modelo social, em pelica, cor preta, provido de palmilha acolchoada, com salto em borracha e solado em couro com proteção antiderrapante.</t>
  </si>
  <si>
    <t>https://www.perlatto.com.br/sapato-social-masculino-6601-preto-burned/p?idsku=3435&amp;utm_source=googleshopping&amp;utm_campaign=perlatto&amp;gclid=CjwKCAjw3cSSBhBGEiwAVII0Z-ZHVXmGK2GQa3F5XoyB5F-C450ZlrkH8Czw03u7c8b_imcA8qo_XBoCaIIQAvD_BwE</t>
  </si>
  <si>
    <t xml:space="preserve">Sapato - Calçado de boa qualidade em couro, antiderrapante, modelo tipo social (masculino) ou mocassim em couro (feminino), ambos na cor preta.	
</t>
  </si>
  <si>
    <t xml:space="preserve">Par de sapatos, em couro, na cor preta.
</t>
  </si>
  <si>
    <t>SAPATO SOCIAL MASCULINO 6601 PRETO BURNED - 37</t>
  </si>
  <si>
    <t>Cinto em couro, tamanho único, na cor preta.</t>
  </si>
  <si>
    <t>https://www.anita.com.br/produto/cinto-masculino-fasolo-preto-161208-70617?utm_source=google&amp;utm_medium=cpc&amp;utm_campaign=shopping&amp;utm_source=adwords&amp;utm_campaing=&amp;utm_medium=&amp;utm_content=&amp;gclid=CjwKCAjw3cSSBhBGEiwAVII0Z0m90yzeD4zcp5zrKeEDfZ3lDQCed8PbHxt0FqQ7k4wDrDV8HHG1WBoCyxsQAvD_BwE</t>
  </si>
  <si>
    <t xml:space="preserve">Cinto em couro.	
</t>
  </si>
  <si>
    <t xml:space="preserve">Cinto, na cor preta.
</t>
  </si>
  <si>
    <t>CINTO FASOLO PRETO - 161208</t>
  </si>
  <si>
    <t>CUSTOS INDIRETOS E LUCRO</t>
  </si>
  <si>
    <t>Custos indiretos</t>
  </si>
  <si>
    <t>Pregão: 28/2021
UASG: 110511
Homologação: 30 de março de 2022</t>
  </si>
  <si>
    <t>Lucro</t>
  </si>
  <si>
    <t>Percentuais de Contratos</t>
  </si>
  <si>
    <t>Mód. 5</t>
  </si>
  <si>
    <t>Contrato</t>
  </si>
  <si>
    <t>Cargo</t>
  </si>
  <si>
    <t>Total do Posto</t>
  </si>
  <si>
    <t>Mód. 1</t>
  </si>
  <si>
    <t>Mód. 2</t>
  </si>
  <si>
    <t>Mód. 3</t>
  </si>
  <si>
    <t>Mód. 4</t>
  </si>
  <si>
    <t>Uniformes</t>
  </si>
  <si>
    <t>Equipamentos</t>
  </si>
  <si>
    <t>Materiais</t>
  </si>
  <si>
    <t>Percentual Uniformes</t>
  </si>
  <si>
    <t xml:space="preserve"> Percentual Equipamentos</t>
  </si>
  <si>
    <t>Percentual  Materiais</t>
  </si>
  <si>
    <t>Percentual de Custos Indiretos</t>
  </si>
  <si>
    <t>Percentual de Lucro</t>
  </si>
  <si>
    <t>MÉDIA DE PERCENTUAL</t>
  </si>
  <si>
    <t>Custos de Material</t>
  </si>
  <si>
    <t>Item</t>
  </si>
  <si>
    <t>Material</t>
  </si>
  <si>
    <t>Unidade de Medida</t>
  </si>
  <si>
    <t>Marca</t>
  </si>
  <si>
    <t>Quantidade</t>
  </si>
  <si>
    <t>Valor Unitário (R$)</t>
  </si>
  <si>
    <t>Valor Total (R$)</t>
  </si>
  <si>
    <t>Litro</t>
  </si>
  <si>
    <t>QBOA ou similar</t>
  </si>
  <si>
    <t>Unidade de 800 ml</t>
  </si>
  <si>
    <t>PROLIM ou similar</t>
  </si>
  <si>
    <t>J. FERES ou similar</t>
  </si>
  <si>
    <t>BALDE EM MATERIAL PLÁSTICO, POLIETIL DENSIDADE, ALTA RESISTÊNCIA A IMPACTO</t>
  </si>
  <si>
    <t>*</t>
  </si>
  <si>
    <t>500 ml</t>
  </si>
  <si>
    <t>BOM AR ou similar</t>
  </si>
  <si>
    <t>YPE ou similar</t>
  </si>
  <si>
    <t>VEJA ou similar</t>
  </si>
  <si>
    <r>
      <rPr>
        <rFont val="Open Sans"/>
        <i/>
        <color theme="1"/>
        <sz val="9.0"/>
      </rPr>
      <t xml:space="preserve">DISPENSER </t>
    </r>
    <r>
      <rPr>
        <rFont val="Open Sans"/>
        <i val="0"/>
        <color theme="1"/>
        <sz val="9.0"/>
      </rPr>
      <t>PARA PAPEL HIGIÊNICO PRODUZIDO EM MATERIAL RESISTENTE DE ALTO IMPACTO, COM CAPACIDADE PARA ROLO DE 300 METROS</t>
    </r>
  </si>
  <si>
    <t>PERSONAL ou similar</t>
  </si>
  <si>
    <r>
      <rPr>
        <rFont val="Open Sans"/>
        <i/>
        <color theme="1"/>
        <sz val="9.0"/>
      </rPr>
      <t xml:space="preserve">DISPENSER </t>
    </r>
    <r>
      <rPr>
        <rFont val="Open Sans"/>
        <i val="0"/>
        <color theme="1"/>
        <sz val="9.0"/>
      </rPr>
      <t>PARA PAPEL TOALHA PRODUZIDO EM MATERIAL</t>
    </r>
    <r>
      <rPr>
        <rFont val="Open Sans"/>
        <i/>
        <color theme="1"/>
        <sz val="9.0"/>
      </rPr>
      <t xml:space="preserve"> </t>
    </r>
    <r>
      <rPr>
        <rFont val="Open Sans"/>
        <i val="0"/>
        <color theme="1"/>
        <sz val="9.0"/>
      </rPr>
      <t>RESISTENTE DE ALTO IMPACTO, COM CAPACIDADE PARA</t>
    </r>
  </si>
  <si>
    <r>
      <rPr>
        <rFont val="Open Sans"/>
        <i/>
        <color theme="1"/>
        <sz val="9.0"/>
      </rPr>
      <t xml:space="preserve">DISPENSER </t>
    </r>
    <r>
      <rPr>
        <rFont val="Open Sans"/>
        <i val="0"/>
        <color theme="1"/>
        <sz val="9.0"/>
      </rPr>
      <t>PARA SABONETE LÍQUIDO, PRODUZIDO EM</t>
    </r>
    <r>
      <rPr>
        <rFont val="Open Sans"/>
        <i/>
        <color theme="1"/>
        <sz val="9.0"/>
      </rPr>
      <t xml:space="preserve"> MATERIAL RESISTENTE À ALTO IMPACTO</t>
    </r>
  </si>
  <si>
    <t>PREMISSE ou similar</t>
  </si>
  <si>
    <t>SCOTH ou similar</t>
  </si>
  <si>
    <t>MONOFIL ou similar</t>
  </si>
  <si>
    <t>Baygon ou similar</t>
  </si>
  <si>
    <t>BOMBRIL ou similar</t>
  </si>
  <si>
    <t>YPE</t>
  </si>
  <si>
    <t>LUSTRA MÓVEL COM PERFUME AGRADÁVEL.</t>
  </si>
  <si>
    <t>200 ml</t>
  </si>
  <si>
    <t>JOHSON ou similar</t>
  </si>
  <si>
    <t>Par</t>
  </si>
  <si>
    <t>SANRO ou similar</t>
  </si>
  <si>
    <t>Bombril ou similar</t>
  </si>
  <si>
    <t>PANO DE CHÃO DE SACO ALVEJADO ESPECIAL 40 CM X 70 CM, PARA LIMPEZA DE PISO - COR BRANCA.</t>
  </si>
  <si>
    <t>Fardo</t>
  </si>
  <si>
    <t>500gr.</t>
  </si>
  <si>
    <t>JOIA ou similar</t>
  </si>
  <si>
    <t>500gr</t>
  </si>
  <si>
    <t>DESOREX ou similar</t>
  </si>
  <si>
    <t>barra</t>
  </si>
  <si>
    <t>BRILHANTE ou similar</t>
  </si>
  <si>
    <t>Kg</t>
  </si>
  <si>
    <t>ACE ou similar</t>
  </si>
  <si>
    <t>300 ml</t>
  </si>
  <si>
    <t>RADIUM ou similar</t>
  </si>
  <si>
    <t>VASSOURA DE PELO DE 60 CM DE LARGURA, COM CABO DE 1,50 M.</t>
  </si>
  <si>
    <t>25 Gramas</t>
  </si>
  <si>
    <t>MAX FORCE ou similar</t>
  </si>
  <si>
    <t>15 Gramas</t>
  </si>
  <si>
    <t>FICAM ou similar</t>
  </si>
  <si>
    <t>500 Gramas</t>
  </si>
  <si>
    <t>ATTA MEX-S ou similar</t>
  </si>
  <si>
    <t>RATOKILL ou similar</t>
  </si>
  <si>
    <t>OUTROS MATERIAIS/COMBUSTÍVEIS</t>
  </si>
  <si>
    <t>CUSTO TOTAL DO MATERIAL DE LIMPEZA</t>
  </si>
  <si>
    <t>CUSTO TOTAL DO POSTO DE TRABALHO - Custo Total / 5.895 (Nº DE POSTOS DE TRABALHO, EXCETO ENCARREGADOS)</t>
  </si>
  <si>
    <t>Custos de Uniformes</t>
  </si>
  <si>
    <t>Servente/Operador da Roçadeira Costal</t>
  </si>
  <si>
    <t>Tipo de uniforme</t>
  </si>
  <si>
    <t>Quantidade semestral</t>
  </si>
  <si>
    <t>Valor Total 
(R$)</t>
  </si>
  <si>
    <t>Valor Mensal (R$)</t>
  </si>
  <si>
    <t>TOTAL</t>
  </si>
  <si>
    <t>Encarregado de limpeza</t>
  </si>
  <si>
    <t>Custos de Equipamentos</t>
  </si>
  <si>
    <t>Tempo de vida (meses)</t>
  </si>
  <si>
    <t>Lote</t>
  </si>
  <si>
    <t>CRE</t>
  </si>
  <si>
    <t>Nº de estabelecimentos</t>
  </si>
  <si>
    <t>Valor total mensal (R$)</t>
  </si>
  <si>
    <t xml:space="preserve">Aspirador para sólidos e líquidos com alto poder de sucção, acompanhado de todos os acessórios. </t>
  </si>
  <si>
    <t>Plano Piloto</t>
  </si>
  <si>
    <t>Gama</t>
  </si>
  <si>
    <t>Lavadora de alta pressão com acessórios.</t>
  </si>
  <si>
    <t>Taguatinga</t>
  </si>
  <si>
    <t>Escada de abrir (em V), em alumínio com 06 degraus, pés antiderrapantes, sapatas de borracha.</t>
  </si>
  <si>
    <t>Brazlândia</t>
  </si>
  <si>
    <t>Extensão de 20 metros, com pino macho e fêmea.</t>
  </si>
  <si>
    <t>Sobradinho</t>
  </si>
  <si>
    <t>Extensão de 50 metros, com pino macho e fêmea.</t>
  </si>
  <si>
    <t>Planaltina</t>
  </si>
  <si>
    <t>Kit para limpeza de vidro completo.</t>
  </si>
  <si>
    <t>Núcleo Bandeirante</t>
  </si>
  <si>
    <t>Ceilândia</t>
  </si>
  <si>
    <t>Guará</t>
  </si>
  <si>
    <t>Roçadeira costal.</t>
  </si>
  <si>
    <t>Samambaia</t>
  </si>
  <si>
    <t>TOTAL MENSAL</t>
  </si>
  <si>
    <t>Santa Maria</t>
  </si>
  <si>
    <t>Paranoá</t>
  </si>
  <si>
    <t>São Sebastião</t>
  </si>
  <si>
    <t>Recanto das Emas</t>
  </si>
  <si>
    <t>Tipo de Posto: Servente 44h</t>
  </si>
  <si>
    <t>Discriminação dos Serviços</t>
  </si>
  <si>
    <t>A</t>
  </si>
  <si>
    <t>Data de apresentação da proposta</t>
  </si>
  <si>
    <t>-</t>
  </si>
  <si>
    <t>B</t>
  </si>
  <si>
    <t>Município</t>
  </si>
  <si>
    <t>Brasília-DF</t>
  </si>
  <si>
    <t>C</t>
  </si>
  <si>
    <t>Ano do Acordo, Convenção ou Dissídio Coletivo</t>
  </si>
  <si>
    <t>SINDISERVIÇOS DF000015/2022</t>
  </si>
  <si>
    <t>D</t>
  </si>
  <si>
    <t xml:space="preserve">Nº de meses de execução contratual </t>
  </si>
  <si>
    <t>12 Meses</t>
  </si>
  <si>
    <t>Identificação do Serviço</t>
  </si>
  <si>
    <t>Tipo de Serviço</t>
  </si>
  <si>
    <t>Quantidade total a contratar (em função da unidade de medida)</t>
  </si>
  <si>
    <t>Limpeza</t>
  </si>
  <si>
    <t>Posto</t>
  </si>
  <si>
    <t>Dados para composição dos custos referentes à mão-de-obra</t>
  </si>
  <si>
    <t>Tipo de serviço (mesmo serviço com características distintas)</t>
  </si>
  <si>
    <t>Classificação Brasileira de Ocupações (CBO)</t>
  </si>
  <si>
    <t>5143-20</t>
  </si>
  <si>
    <t xml:space="preserve">Salário Nominativo da Categoria Profissional </t>
  </si>
  <si>
    <t>Categoria profissional (vinculada à execução contratual)</t>
  </si>
  <si>
    <t>Servente</t>
  </si>
  <si>
    <t>Data base da categoria (dia/mês/ano)</t>
  </si>
  <si>
    <t>01º/jan</t>
  </si>
  <si>
    <t>Registro Acordo Coletivo</t>
  </si>
  <si>
    <t>DF000015/2022</t>
  </si>
  <si>
    <t>Módulo 1 - Composição da Remuneração</t>
  </si>
  <si>
    <t>Composição da Remuneração</t>
  </si>
  <si>
    <t>Valor (R$)</t>
  </si>
  <si>
    <t>Salário-Base</t>
  </si>
  <si>
    <t>Adicional de Periculosidade - Lei 12.997/2014</t>
  </si>
  <si>
    <t>Adicional de Insalubridade</t>
  </si>
  <si>
    <t>Adicional Noturno</t>
  </si>
  <si>
    <t>E</t>
  </si>
  <si>
    <t>Adicional de Hora Noturna Reduzida</t>
  </si>
  <si>
    <t>F</t>
  </si>
  <si>
    <t>Outros (especificar)</t>
  </si>
  <si>
    <t>Total</t>
  </si>
  <si>
    <t>Módulo 2 - Encargos e Benefícios Anuais, Mensais e Diários</t>
  </si>
  <si>
    <t>Submódulo 2.1 - 13º (décimo terceiro) Salário, Férias e Adicional de Férias</t>
  </si>
  <si>
    <t>2.1</t>
  </si>
  <si>
    <t>13º (décimo terceiro) Salário, Férias e Adicional de Férias</t>
  </si>
  <si>
    <t>Percentual (%)</t>
  </si>
  <si>
    <t>13º (décimo terceiro) Salário</t>
  </si>
  <si>
    <t>Adicional de Férias</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</si>
  <si>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</si>
  <si>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</si>
  <si>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</si>
  <si>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</si>
  <si>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</si>
  <si>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</si>
  <si>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</si>
  <si>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</si>
  <si>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SEBRAE</t>
  </si>
  <si>
    <t>G</t>
  </si>
  <si>
    <t>INCRA</t>
  </si>
  <si>
    <t>H</t>
  </si>
  <si>
    <t>FGTS</t>
  </si>
  <si>
    <t xml:space="preserve">Total </t>
  </si>
  <si>
    <t>Submódulo 2.3 - Benefícios Mensais e Diários.</t>
  </si>
  <si>
    <t>2.3</t>
  </si>
  <si>
    <t>Benefícios Mensais e Diários</t>
  </si>
  <si>
    <t>Transporte</t>
  </si>
  <si>
    <t>Auxílio-Refeição/Alimentação</t>
  </si>
  <si>
    <t>Plano de Saúde</t>
  </si>
  <si>
    <t>Assistência Odontológica</t>
  </si>
  <si>
    <t>Assistência Funeral</t>
  </si>
  <si>
    <t>Quadro-Resumo do Módulo 2 - Encargos e Benefícios anuais, mensais e diários</t>
  </si>
  <si>
    <t>Encargos e Benefícios Anuais, Mensais e Diários</t>
  </si>
  <si>
    <t>13º (décimo terceiro) Salário e Adicional de Férias</t>
  </si>
  <si>
    <t>Módulo 3 - Provisão para Rescisão</t>
  </si>
  <si>
    <t>Provisão para Rescisão</t>
  </si>
  <si>
    <t>Aviso Prévio Indenizado - Execução</t>
  </si>
  <si>
    <t>Incidência do FGTS sobre o Aviso Prévio Indenizado</t>
  </si>
  <si>
    <t>Aviso Prévio Trabalhado</t>
  </si>
  <si>
    <t>Incidência dos encargos do submódulo 2.2 sobre o Aviso Prévio Trabalhado</t>
  </si>
  <si>
    <t>Multa do FGTS nas rescisões sem justa causa</t>
  </si>
  <si>
    <t>Módulo 4 - Custo de Reposição do Profissional Ausente</t>
  </si>
  <si>
    <t>Custo de reposição do profissional ausente</t>
  </si>
  <si>
    <t>Férias</t>
  </si>
  <si>
    <t>Ausências Legais</t>
  </si>
  <si>
    <t>Licença Paternidade</t>
  </si>
  <si>
    <t>Ausência por acidente de trabalho</t>
  </si>
  <si>
    <t>Licença maternidade</t>
  </si>
  <si>
    <t>Intervalo para repouso e alimentação</t>
  </si>
  <si>
    <t>Módulo 5 - Insumos Diversos</t>
  </si>
  <si>
    <t>Insumos Diversos</t>
  </si>
  <si>
    <t>Módulo 6 - Custos Indiretos, Tributos e Lucro</t>
  </si>
  <si>
    <t>Custos Indiretos, Tributos e Lucro</t>
  </si>
  <si>
    <t>Custos Indiretos</t>
  </si>
  <si>
    <t>Tributos</t>
  </si>
  <si>
    <t>C.1</t>
  </si>
  <si>
    <t>PIS</t>
  </si>
  <si>
    <t>C.2</t>
  </si>
  <si>
    <t>COFINS</t>
  </si>
  <si>
    <t>C.3</t>
  </si>
  <si>
    <t>ISS</t>
  </si>
  <si>
    <t>C.4</t>
  </si>
  <si>
    <t>2. QUADRO-RESUMO DO CUSTO POR EMPREGADO</t>
  </si>
  <si>
    <t>Mão de obra vinculada à execução contratual (valor por empregado)</t>
  </si>
  <si>
    <t>Subtotal (A + B +C+ D+E)</t>
  </si>
  <si>
    <t>Módulo 6 – Custos Indiretos, Tributos e Lucro</t>
  </si>
  <si>
    <t xml:space="preserve">Valor Total por Empregado </t>
  </si>
  <si>
    <t>Tipo de Posto: Operador de Roçadeira Costal 44h</t>
  </si>
  <si>
    <t>6220-20</t>
  </si>
  <si>
    <t>Operador de Roçadeira Costal</t>
  </si>
  <si>
    <t>Tipo de Posto: Encarregado 44h</t>
  </si>
  <si>
    <t>4101-05</t>
  </si>
  <si>
    <t>Adicional de Periculosidade</t>
  </si>
  <si>
    <t>Orçamento - Limpeza Escolar</t>
  </si>
  <si>
    <t>Mão de obra</t>
  </si>
  <si>
    <t>Valor mensal (R$)</t>
  </si>
  <si>
    <t>Operador de roçadeira costal</t>
  </si>
  <si>
    <t>Encarregado de Limpeza</t>
  </si>
  <si>
    <t>(A) Valor mensal com equipamentos</t>
  </si>
  <si>
    <t>Nº de Serventes</t>
  </si>
  <si>
    <t>(B) Valor total mensal com serventes (R$)</t>
  </si>
  <si>
    <t>Nº de Encarregados de Limpeza</t>
  </si>
  <si>
    <t>(C) Valor total mensal com encarregados de limpeza (R$)</t>
  </si>
  <si>
    <t>Nº de Operadores de Roçadeira Costal</t>
  </si>
  <si>
    <t>(D) Valor total mensal com operadores de roçadeira costal (R$)</t>
  </si>
  <si>
    <t>Valor mensal do lote (R$)
(A + B + C + D)</t>
  </si>
  <si>
    <t>Valor anual do lote (R$)
(A + B + C + D) x 12</t>
  </si>
  <si>
    <t>Núcleo Bandeirante, Guará e Recanto das Emas</t>
  </si>
  <si>
    <t>Plano Piloto, Cruzeiro, Paranoá e São Sebastião</t>
  </si>
  <si>
    <t>Gama e Santa Maria</t>
  </si>
  <si>
    <t>Planaltina e Sobradinho</t>
  </si>
  <si>
    <t>Taguatinga e Brazlândia</t>
  </si>
  <si>
    <t>Ceilândia e Samambaia</t>
  </si>
  <si>
    <t>TOTAL GERAL</t>
  </si>
  <si>
    <t>Custo do Metro Quadrado - 44h</t>
  </si>
  <si>
    <t>(1) Áreas Internas</t>
  </si>
  <si>
    <t>Tipo de área</t>
  </si>
  <si>
    <t>Produtividade (m2/8h)</t>
  </si>
  <si>
    <t>(A) Coeficiente de part. (1/m2)</t>
  </si>
  <si>
    <t>(B) Frequência/mês (h)</t>
  </si>
  <si>
    <t>(C) Jornada de trabalho (h)</t>
  </si>
  <si>
    <t>(D) Valor Mensal (R$/mês)</t>
  </si>
  <si>
    <t>(E) Valor Total (R$/m2) (A x B x C x D)</t>
  </si>
  <si>
    <t>Salas de aula</t>
  </si>
  <si>
    <t>servente</t>
  </si>
  <si>
    <t>encarregado</t>
  </si>
  <si>
    <t>Total R$/m2</t>
  </si>
  <si>
    <t>Sanitários/vestiários (administrativo, de alunos e de funcionários)</t>
  </si>
  <si>
    <t>Sanitários de uso público ou coletivo de grande circulação</t>
  </si>
  <si>
    <t>Salas de atividades complementares (informática, laboratórios, oficinas, salas de vídeo, grêmios)</t>
  </si>
  <si>
    <t>Bibliotecas e salas de leitura</t>
  </si>
  <si>
    <t>Áreas de circulação (corredores, escadas, rampas e elevadores</t>
  </si>
  <si>
    <t>Pátios cobertos, quadras cobertas e refeitórios – escolas 2 turnos</t>
  </si>
  <si>
    <t>servente insalubre</t>
  </si>
  <si>
    <t>Pátios cobertos, quadras cobertas e refeitórios – escolas 3 turnos</t>
  </si>
  <si>
    <t>Área administrativa (diretoria, vice-diretoria, secretaria, sala de coordenador e orientadores pedagógicos, sala dos professores)</t>
  </si>
  <si>
    <t>Almoxarifados, depósitos e arquivos</t>
  </si>
  <si>
    <t>(2) Áreas Externas</t>
  </si>
  <si>
    <t>(D) Custo do posto (R$/mês)</t>
  </si>
  <si>
    <t>(D) Valor Total (R$/m2) (A x B x C x D)</t>
  </si>
  <si>
    <t>Pátios, pátios descobertos, quadras, circulações externas e calçadas</t>
  </si>
  <si>
    <t>Coleta de detritos em pátios e áreas verdes</t>
  </si>
  <si>
    <t>Total R$ha (x1000)</t>
  </si>
  <si>
    <t>(3) Esquadrias envidraçadas - Frequência mensal</t>
  </si>
  <si>
    <t>(C) Valor Hora (R$/mês)</t>
  </si>
  <si>
    <t>(D) Valor Total (R$/m2) (A x B x C)</t>
  </si>
  <si>
    <t>a) Face externa sem exposição a situação de risco</t>
  </si>
  <si>
    <t>servente periculosidade</t>
  </si>
  <si>
    <t>b) Face interna sem exposição a situação de risco</t>
  </si>
  <si>
    <t>a) Face externa com exposição a situação de risco</t>
  </si>
  <si>
    <t>a) Face interna com exposição a situação de risco</t>
  </si>
  <si>
    <t>Produtividade</t>
  </si>
  <si>
    <t>Escolher:</t>
  </si>
  <si>
    <t>Média</t>
  </si>
  <si>
    <t>Fonte: IN 05/2017 - Anexo VI - B</t>
  </si>
  <si>
    <t>Fator de correção de 8h para 12h = 1,5</t>
  </si>
  <si>
    <t>Valores que serão usados</t>
  </si>
  <si>
    <t>Áreas Internas</t>
  </si>
  <si>
    <t>Produtividade m2/8h</t>
  </si>
  <si>
    <t>Produtividade m2/12h (x 1,5)</t>
  </si>
  <si>
    <t>m2/8h</t>
  </si>
  <si>
    <t>m2/12h</t>
  </si>
  <si>
    <t>Pisos Acarpetados</t>
  </si>
  <si>
    <t>Não temos 12x36.</t>
  </si>
  <si>
    <t>Pisos Frios</t>
  </si>
  <si>
    <t>Laboratórios</t>
  </si>
  <si>
    <t>Almoxarifados/galpões</t>
  </si>
  <si>
    <t>Oficinas</t>
  </si>
  <si>
    <t>Áreas com espaços livres - saguão, hall e salão</t>
  </si>
  <si>
    <t>Banheiros</t>
  </si>
  <si>
    <t>Áreas Externas</t>
  </si>
  <si>
    <t>Pisos pavimentados adjacentes/contíguos às edificações</t>
  </si>
  <si>
    <t>Varrição de passeios e arruamentos</t>
  </si>
  <si>
    <t>Pátios e áreas verdes com alta frequência</t>
  </si>
  <si>
    <t>Pátios e áreas verdes com média frequência</t>
  </si>
  <si>
    <t>Pátios e áreas verdes com baixa frequência</t>
  </si>
  <si>
    <t>Coleta de detritos em pátios e áreas verdes com frequênciadiária</t>
  </si>
  <si>
    <t>Esquadrias Externas</t>
  </si>
  <si>
    <t>Face externa com exposição a situação de risco</t>
  </si>
  <si>
    <t>Face externa sem exposição a situação de risco</t>
  </si>
  <si>
    <t>Face interna</t>
  </si>
  <si>
    <t>Fachadas Envidraçadas</t>
  </si>
  <si>
    <t>Áreas Hospitalares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</si>
</sst>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R$&quot;\ * #,##0.00_-;\-&quot;R$&quot;\ * #,##0.00_-;_-&quot;R$&quot;\ * &quot;-&quot;??_-;_-@"/>
    <numFmt numFmtId="165" formatCode="0.000%"/>
    <numFmt numFmtId="166" formatCode="&quot;R$ &quot;#,##0.00_);[Red]\(&quot;R$ &quot;#,##0.00\)"/>
    <numFmt numFmtId="167" formatCode="#,##0.0000000000"/>
    <numFmt numFmtId="168" formatCode="#,##0.000000"/>
  </numFmts>
  <fonts count="36">
    <font>
      <sz val="11.0"/>
      <color theme="1"/>
      <name val="Arial"/>
      <scheme val="minor"/>
    </font>
    <font>
      <sz val="11.0"/>
      <color theme="1"/>
      <name val="Calibri"/>
    </font>
    <font>
      <b/>
      <sz val="21.0"/>
      <color theme="1"/>
      <name val="Calibri"/>
    </font>
    <font>
      <sz val="9.0"/>
      <color theme="1"/>
      <name val="Calibri"/>
    </font>
    <font>
      <b/>
      <sz val="11.0"/>
      <color rgb="FFF2F2F2"/>
      <name val="Calibri"/>
    </font>
    <font>
      <sz val="8.0"/>
      <color theme="1"/>
      <name val="Calibri"/>
    </font>
    <font>
      <sz val="6.0"/>
      <color theme="1"/>
      <name val="Calibri"/>
    </font>
    <font/>
    <font>
      <sz val="9.0"/>
      <color theme="1"/>
      <name val="Open Sans"/>
    </font>
    <font>
      <b/>
      <sz val="11.0"/>
      <color theme="0"/>
      <name val="Calibri"/>
    </font>
    <font>
      <sz val="8.0"/>
      <color rgb="FF000000"/>
      <name val="Calibri"/>
    </font>
    <font>
      <i/>
      <sz val="9.0"/>
      <color theme="1"/>
      <name val="Open Sans"/>
    </font>
    <font>
      <u/>
      <sz val="6.0"/>
      <color theme="1"/>
      <name val="Calibri"/>
    </font>
    <font>
      <sz val="8.0"/>
      <color theme="1"/>
      <name val="Tahoma"/>
    </font>
    <font>
      <u/>
      <sz val="6.0"/>
      <color rgb="FF1155CC"/>
      <name val="Calibri"/>
    </font>
    <font>
      <sz val="8.0"/>
      <color theme="1"/>
      <name val="Arial"/>
    </font>
    <font>
      <sz val="11.0"/>
      <color theme="1"/>
      <name val="Arial"/>
    </font>
    <font>
      <u/>
      <sz val="8.0"/>
      <color theme="1"/>
      <name val="Calibri"/>
    </font>
    <font>
      <u/>
      <sz val="8.0"/>
      <color rgb="FF1155CC"/>
      <name val="Calibri"/>
    </font>
    <font>
      <sz val="8.0"/>
      <color rgb="FFFF0000"/>
      <name val="Calibri"/>
    </font>
    <font>
      <b/>
      <sz val="10.0"/>
      <color theme="0"/>
      <name val="Open Sans"/>
    </font>
    <font>
      <sz val="10.0"/>
      <color theme="1"/>
      <name val="Open Sans"/>
    </font>
    <font>
      <u/>
      <sz val="11.0"/>
      <color theme="10"/>
      <name val="Calibri"/>
    </font>
    <font>
      <b/>
      <sz val="10.0"/>
      <color theme="1"/>
      <name val="Open Sans"/>
    </font>
    <font>
      <b/>
      <sz val="9.0"/>
      <color theme="0"/>
      <name val="Open Sans"/>
    </font>
    <font>
      <b/>
      <sz val="9.0"/>
      <color rgb="FF000000"/>
      <name val="Open Sans"/>
    </font>
    <font>
      <b/>
      <sz val="9.0"/>
      <color rgb="FFFFFFFF"/>
      <name val="Open Sans"/>
    </font>
    <font>
      <b/>
      <sz val="9.0"/>
      <color theme="1"/>
      <name val="Open Sans"/>
    </font>
    <font>
      <sz val="12.0"/>
      <color theme="1"/>
      <name val="Times New Roman"/>
    </font>
    <font>
      <b/>
      <sz val="11.0"/>
      <color theme="1"/>
      <name val="Calibri"/>
    </font>
    <font>
      <b/>
      <sz val="11.0"/>
      <color rgb="FFF2F2F2"/>
      <name val="Open Sans"/>
    </font>
    <font>
      <sz val="10.0"/>
      <color rgb="FF000000"/>
      <name val="Open Sans"/>
    </font>
    <font>
      <sz val="11.0"/>
      <color theme="1"/>
      <name val="Open Sans"/>
    </font>
    <font>
      <b/>
      <sz val="10.0"/>
      <color rgb="FF000000"/>
      <name val="Open Sans"/>
    </font>
    <font>
      <b/>
      <sz val="11.0"/>
      <color theme="1"/>
      <name val="Open Sans"/>
    </font>
    <font>
      <u/>
      <sz val="11.0"/>
      <color theme="10"/>
      <name val="Arial"/>
    </font>
  </fonts>
  <fills count="11">
    <fill>
      <patternFill patternType="none"/>
    </fill>
    <fill>
      <patternFill patternType="lightGray"/>
    </fill>
    <fill>
      <patternFill patternType="solid">
        <fgColor rgb="FFB6D7A8"/>
        <bgColor rgb="FFB6D7A8"/>
      </patternFill>
    </fill>
    <fill>
      <patternFill patternType="solid">
        <fgColor rgb="FF002060"/>
        <bgColor rgb="FF002060"/>
      </patternFill>
    </fill>
    <fill>
      <patternFill patternType="solid">
        <fgColor rgb="FFF2F2F2"/>
        <bgColor rgb="FFF2F2F2"/>
      </patternFill>
    </fill>
    <fill>
      <patternFill patternType="solid">
        <fgColor rgb="FFDADADA"/>
        <bgColor rgb="FFDADADA"/>
      </patternFill>
    </fill>
    <fill>
      <patternFill patternType="solid">
        <fgColor theme="0"/>
        <bgColor theme="0"/>
      </patternFill>
    </fill>
    <fill>
      <patternFill patternType="solid">
        <fgColor theme="4"/>
        <bgColor theme="4"/>
      </patternFill>
    </fill>
    <fill>
      <patternFill patternType="solid">
        <fgColor rgb="FFBFBFBF"/>
        <bgColor rgb="FFBFBFBF"/>
      </patternFill>
    </fill>
    <fill>
      <patternFill patternType="solid">
        <fgColor rgb="FFD9D9D9"/>
        <bgColor rgb="FFD9D9D9"/>
      </patternFill>
    </fill>
    <fill>
      <patternFill patternType="solid">
        <fgColor rgb="FFFFFF00"/>
        <bgColor rgb="FFFFFF00"/>
      </patternFill>
    </fill>
  </fills>
  <borders count="1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bottom/>
    </border>
    <border>
      <left/>
      <right style="thin">
        <color rgb="FF000000"/>
      </right>
      <top style="thin">
        <color rgb="FF000000"/>
      </top>
      <bottom style="thin">
        <color rgb="FF000000"/>
      </bottom>
    </border>
    <border>
      <left/>
      <right/>
      <top/>
      <bottom/>
    </border>
    <border>
      <bottom style="thin">
        <color rgb="FF000000"/>
      </bottom>
    </border>
  </borders>
  <cellStyleXfs count="1">
    <xf borderId="0" fillId="0" fontId="0" numFmtId="0" applyAlignment="1" applyFont="1"/>
  </cellStyleXfs>
  <cellXfs count="18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left" shrinkToFit="0" vertical="center" wrapText="1"/>
    </xf>
    <xf borderId="1" fillId="2" fontId="3" numFmtId="0" xfId="0" applyAlignment="1" applyBorder="1" applyFill="1" applyFont="1">
      <alignment horizontal="center" shrinkToFit="0" vertical="center" wrapText="1"/>
    </xf>
    <xf borderId="1" fillId="3" fontId="4"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center" shrinkToFit="0" vertical="center" wrapText="1"/>
    </xf>
    <xf borderId="3" fillId="0" fontId="7" numFmtId="0" xfId="0" applyBorder="1" applyFont="1"/>
    <xf borderId="1" fillId="0" fontId="5" numFmtId="0" xfId="0" applyAlignment="1" applyBorder="1" applyFont="1">
      <alignment horizontal="center" vertical="center"/>
    </xf>
    <xf borderId="1" fillId="0" fontId="6" numFmtId="0" xfId="0" applyAlignment="1" applyBorder="1" applyFont="1">
      <alignment horizontal="center" readingOrder="0" shrinkToFit="0" vertical="center" wrapText="1"/>
    </xf>
    <xf borderId="4" fillId="0" fontId="7" numFmtId="0" xfId="0" applyBorder="1" applyFont="1"/>
    <xf borderId="1" fillId="4" fontId="8" numFmtId="0" xfId="0" applyAlignment="1" applyBorder="1" applyFill="1" applyFont="1">
      <alignment horizontal="center" vertical="center"/>
    </xf>
    <xf borderId="1" fillId="0" fontId="1" numFmtId="164" xfId="0" applyAlignment="1" applyBorder="1" applyFont="1" applyNumberFormat="1">
      <alignment horizontal="center" readingOrder="0" shrinkToFit="0" vertical="center" wrapText="1"/>
    </xf>
    <xf borderId="1" fillId="0" fontId="1" numFmtId="164" xfId="0" applyAlignment="1" applyBorder="1" applyFont="1" applyNumberFormat="1">
      <alignment horizontal="center" shrinkToFit="0" vertical="center" wrapText="1"/>
    </xf>
    <xf borderId="1" fillId="5" fontId="1" numFmtId="164" xfId="0" applyAlignment="1" applyBorder="1" applyFill="1" applyFont="1" applyNumberFormat="1">
      <alignment horizontal="center" shrinkToFit="0" vertical="center" wrapText="1"/>
    </xf>
    <xf borderId="1" fillId="3" fontId="9" numFmtId="0" xfId="0" applyAlignment="1" applyBorder="1" applyFont="1">
      <alignment horizontal="center" shrinkToFit="0" vertical="center" wrapText="1"/>
    </xf>
    <xf borderId="0" fillId="0" fontId="1" numFmtId="164" xfId="0" applyAlignment="1" applyFont="1" applyNumberFormat="1">
      <alignment horizontal="center" shrinkToFit="0" vertical="center" wrapText="1"/>
    </xf>
    <xf borderId="5" fillId="3" fontId="4" numFmtId="0" xfId="0" applyAlignment="1" applyBorder="1" applyFont="1">
      <alignment horizontal="center" shrinkToFit="0" vertical="center" wrapText="1"/>
    </xf>
    <xf borderId="6" fillId="3" fontId="4" numFmtId="0" xfId="0" applyAlignment="1" applyBorder="1" applyFont="1">
      <alignment horizontal="center" shrinkToFit="0" vertical="center" wrapText="1"/>
    </xf>
    <xf borderId="7" fillId="0" fontId="5" numFmtId="0" xfId="0" applyAlignment="1" applyBorder="1" applyFont="1">
      <alignment horizontal="center" readingOrder="0" shrinkToFit="0" vertical="center" wrapText="1"/>
    </xf>
    <xf borderId="1" fillId="0" fontId="10" numFmtId="0" xfId="0" applyAlignment="1" applyBorder="1" applyFont="1">
      <alignment horizontal="center" readingOrder="0" shrinkToFit="0" vertical="center" wrapText="1"/>
    </xf>
    <xf borderId="4" fillId="0" fontId="1" numFmtId="164" xfId="0" applyAlignment="1" applyBorder="1" applyFont="1" applyNumberFormat="1">
      <alignment horizontal="center" shrinkToFit="0" vertical="center" wrapText="1"/>
    </xf>
    <xf borderId="4" fillId="0" fontId="1" numFmtId="164" xfId="0" applyAlignment="1" applyBorder="1" applyFont="1" applyNumberFormat="1">
      <alignment horizontal="center" readingOrder="0" shrinkToFit="0" vertical="center" wrapText="1"/>
    </xf>
    <xf borderId="0" fillId="0" fontId="5" numFmtId="0" xfId="0" applyAlignment="1" applyFont="1">
      <alignment horizontal="center" vertical="center"/>
    </xf>
    <xf borderId="0" fillId="0" fontId="5" numFmtId="0" xfId="0" applyAlignment="1" applyFont="1">
      <alignment horizontal="center" readingOrder="0" shrinkToFit="0" vertical="center" wrapText="1"/>
    </xf>
    <xf borderId="1" fillId="2" fontId="8" numFmtId="0" xfId="0" applyAlignment="1" applyBorder="1" applyFont="1">
      <alignment horizontal="center" shrinkToFit="0" vertical="center" wrapText="1"/>
    </xf>
    <xf borderId="7" fillId="0" fontId="6" numFmtId="0" xfId="0" applyAlignment="1" applyBorder="1" applyFont="1">
      <alignment horizontal="center" readingOrder="0" shrinkToFit="0" vertical="center" wrapText="1"/>
    </xf>
    <xf borderId="1" fillId="0" fontId="10" numFmtId="0" xfId="0" applyAlignment="1" applyBorder="1" applyFont="1">
      <alignment horizontal="center" shrinkToFit="0" vertical="center" wrapText="1"/>
    </xf>
    <xf borderId="7" fillId="0" fontId="6"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1" fillId="0" fontId="5" numFmtId="0" xfId="0" applyAlignment="1" applyBorder="1" applyFont="1">
      <alignment horizontal="center" shrinkToFit="0" wrapText="1"/>
    </xf>
    <xf borderId="1" fillId="2" fontId="11" numFmtId="0" xfId="0" applyAlignment="1" applyBorder="1" applyFont="1">
      <alignment horizontal="center" shrinkToFit="0" vertical="center" wrapText="1"/>
    </xf>
    <xf borderId="0" fillId="0" fontId="5" numFmtId="0" xfId="0" applyAlignment="1" applyFont="1">
      <alignment horizontal="center" shrinkToFit="0" vertical="center" wrapText="1"/>
    </xf>
    <xf borderId="6" fillId="4" fontId="8" numFmtId="0" xfId="0" applyAlignment="1" applyBorder="1" applyFont="1">
      <alignment horizontal="center" vertical="center"/>
    </xf>
    <xf borderId="7" fillId="0" fontId="1" numFmtId="164" xfId="0" applyAlignment="1" applyBorder="1" applyFont="1" applyNumberFormat="1">
      <alignment horizontal="center" shrinkToFit="0" vertical="center" wrapText="1"/>
    </xf>
    <xf borderId="8" fillId="5" fontId="1" numFmtId="164" xfId="0" applyAlignment="1" applyBorder="1" applyFont="1" applyNumberFormat="1">
      <alignment horizontal="center" shrinkToFit="0" vertical="center" wrapText="1"/>
    </xf>
    <xf borderId="0" fillId="0" fontId="5" numFmtId="0" xfId="0" applyAlignment="1" applyFont="1">
      <alignment shrinkToFit="0" wrapText="1"/>
    </xf>
    <xf borderId="1" fillId="0" fontId="12" numFmtId="0" xfId="0" applyAlignment="1" applyBorder="1" applyFont="1">
      <alignment horizontal="center" readingOrder="0" shrinkToFit="0" vertical="center" wrapText="1"/>
    </xf>
    <xf borderId="1" fillId="0" fontId="13" numFmtId="0" xfId="0" applyAlignment="1" applyBorder="1" applyFont="1">
      <alignment horizontal="center" shrinkToFit="0" vertical="center" wrapText="1"/>
    </xf>
    <xf borderId="1" fillId="0" fontId="14" numFmtId="0" xfId="0" applyAlignment="1" applyBorder="1" applyFont="1">
      <alignment horizontal="center" readingOrder="0" shrinkToFit="0" vertical="center" wrapText="1"/>
    </xf>
    <xf borderId="1" fillId="0" fontId="3" numFmtId="0" xfId="0" applyAlignment="1" applyBorder="1" applyFont="1">
      <alignment horizontal="center" shrinkToFit="0" vertical="center" wrapText="1"/>
    </xf>
    <xf borderId="0" fillId="0" fontId="5" numFmtId="0" xfId="0" applyAlignment="1" applyFont="1">
      <alignment horizontal="center" shrinkToFit="0" wrapText="1"/>
    </xf>
    <xf borderId="7" fillId="0" fontId="1" numFmtId="164" xfId="0" applyAlignment="1" applyBorder="1" applyFont="1" applyNumberFormat="1">
      <alignment horizontal="center" readingOrder="0" shrinkToFit="0" vertical="center" wrapText="1"/>
    </xf>
    <xf borderId="2" fillId="0" fontId="5" numFmtId="0" xfId="0" applyAlignment="1" applyBorder="1" applyFont="1">
      <alignment horizontal="center" shrinkToFit="0" vertical="center" wrapText="1"/>
    </xf>
    <xf borderId="1" fillId="4" fontId="8" numFmtId="0" xfId="0" applyAlignment="1" applyBorder="1" applyFont="1">
      <alignment horizontal="center" readingOrder="0" vertical="center"/>
    </xf>
    <xf borderId="0" fillId="0" fontId="15" numFmtId="0" xfId="0" applyAlignment="1" applyFont="1">
      <alignment horizontal="center" shrinkToFit="0" vertical="center" wrapText="1"/>
    </xf>
    <xf borderId="9" fillId="0" fontId="1" numFmtId="164" xfId="0" applyAlignment="1" applyBorder="1" applyFont="1" applyNumberFormat="1">
      <alignment horizontal="center" readingOrder="0" shrinkToFit="0" vertical="center" wrapText="1"/>
    </xf>
    <xf borderId="1" fillId="0" fontId="5" numFmtId="0" xfId="0" applyAlignment="1" applyBorder="1" applyFont="1">
      <alignment horizontal="center" shrinkToFit="0" wrapText="1"/>
    </xf>
    <xf borderId="4" fillId="0" fontId="1" numFmtId="164" xfId="0" applyAlignment="1" applyBorder="1" applyFont="1" applyNumberFormat="1">
      <alignment horizontal="center" shrinkToFit="0" wrapText="1"/>
    </xf>
    <xf borderId="1" fillId="0" fontId="5" numFmtId="0" xfId="0" applyAlignment="1" applyBorder="1" applyFont="1">
      <alignment horizontal="center" readingOrder="0" shrinkToFit="0" wrapText="1"/>
    </xf>
    <xf borderId="4" fillId="0" fontId="1" numFmtId="164" xfId="0" applyAlignment="1" applyBorder="1" applyFont="1" applyNumberFormat="1">
      <alignment horizontal="center" readingOrder="0" shrinkToFit="0" wrapText="1"/>
    </xf>
    <xf borderId="0" fillId="0" fontId="16" numFmtId="0" xfId="0" applyFont="1"/>
    <xf borderId="9" fillId="0" fontId="5" numFmtId="0" xfId="0" applyAlignment="1" applyBorder="1" applyFont="1">
      <alignment horizontal="center" shrinkToFit="0" vertical="center" wrapText="1"/>
    </xf>
    <xf borderId="0" fillId="0" fontId="5" numFmtId="0" xfId="0" applyFont="1"/>
    <xf borderId="9" fillId="0" fontId="5" numFmtId="0" xfId="0" applyAlignment="1" applyBorder="1" applyFont="1">
      <alignment horizontal="center" readingOrder="0" shrinkToFit="0" vertical="center" wrapText="1"/>
    </xf>
    <xf borderId="0" fillId="0" fontId="2" numFmtId="0" xfId="0" applyAlignment="1" applyFont="1">
      <alignment horizontal="left" vertical="center"/>
    </xf>
    <xf borderId="1" fillId="0" fontId="17" numFmtId="0" xfId="0" applyAlignment="1" applyBorder="1" applyFont="1">
      <alignment horizontal="center" readingOrder="0" shrinkToFit="0" vertical="center" wrapText="1"/>
    </xf>
    <xf borderId="1" fillId="4" fontId="8" numFmtId="0" xfId="0" applyAlignment="1" applyBorder="1" applyFont="1">
      <alignment horizontal="center" shrinkToFit="0" vertical="center" wrapText="1"/>
    </xf>
    <xf borderId="1" fillId="0" fontId="5" numFmtId="164" xfId="0" applyAlignment="1" applyBorder="1" applyFont="1" applyNumberFormat="1">
      <alignment horizontal="center" readingOrder="0" shrinkToFit="0" vertical="center" wrapText="1"/>
    </xf>
    <xf borderId="1" fillId="0" fontId="5" numFmtId="164" xfId="0" applyAlignment="1" applyBorder="1" applyFont="1" applyNumberFormat="1">
      <alignment horizontal="center" shrinkToFit="0" vertical="center" wrapText="1"/>
    </xf>
    <xf borderId="1" fillId="0" fontId="18" numFmtId="0" xfId="0" applyAlignment="1" applyBorder="1" applyFont="1">
      <alignment horizontal="center" readingOrder="0" shrinkToFit="0" vertical="center" wrapText="1"/>
    </xf>
    <xf borderId="1" fillId="6" fontId="5" numFmtId="0" xfId="0" applyAlignment="1" applyBorder="1" applyFill="1" applyFont="1">
      <alignment horizontal="center" shrinkToFit="0" vertical="center" wrapText="1"/>
    </xf>
    <xf borderId="1" fillId="0" fontId="19" numFmtId="0" xfId="0" applyAlignment="1" applyBorder="1" applyFont="1">
      <alignment horizontal="center" shrinkToFit="0" vertical="center" wrapText="1"/>
    </xf>
    <xf borderId="0" fillId="0" fontId="2" numFmtId="0" xfId="0" applyAlignment="1" applyFont="1">
      <alignment horizontal="left" readingOrder="0" vertical="center"/>
    </xf>
    <xf borderId="1" fillId="2" fontId="8" numFmtId="0" xfId="0" applyAlignment="1" applyBorder="1" applyFont="1">
      <alignment horizontal="center" readingOrder="0" shrinkToFit="0" vertical="center" wrapText="1"/>
    </xf>
    <xf borderId="1" fillId="0" fontId="15" numFmtId="0" xfId="0" applyAlignment="1" applyBorder="1" applyFont="1">
      <alignment horizontal="center" shrinkToFit="0" vertical="center" wrapText="1"/>
    </xf>
    <xf borderId="1" fillId="0" fontId="5" numFmtId="10" xfId="0" applyAlignment="1" applyBorder="1" applyFont="1" applyNumberFormat="1">
      <alignment horizontal="center" readingOrder="0" shrinkToFit="0" vertical="center" wrapText="1"/>
    </xf>
    <xf borderId="1" fillId="0" fontId="5" numFmtId="10" xfId="0" applyAlignment="1" applyBorder="1" applyFont="1" applyNumberFormat="1">
      <alignment horizontal="center" shrinkToFit="0" vertical="center" wrapText="1"/>
    </xf>
    <xf borderId="1" fillId="5" fontId="1" numFmtId="10" xfId="0" applyAlignment="1" applyBorder="1" applyFont="1" applyNumberFormat="1">
      <alignment horizontal="center" shrinkToFit="0" vertical="center" wrapText="1"/>
    </xf>
    <xf borderId="0" fillId="0" fontId="1" numFmtId="10" xfId="0" applyAlignment="1" applyFont="1" applyNumberFormat="1">
      <alignment horizontal="center" shrinkToFit="0" vertical="center" wrapText="1"/>
    </xf>
    <xf borderId="0" fillId="0" fontId="2" numFmtId="0" xfId="0" applyAlignment="1" applyFont="1">
      <alignment horizontal="left"/>
    </xf>
    <xf borderId="0" fillId="0" fontId="1" numFmtId="0" xfId="0" applyAlignment="1" applyFont="1">
      <alignment shrinkToFit="0" wrapText="1"/>
    </xf>
    <xf borderId="9" fillId="7" fontId="20" numFmtId="0" xfId="0" applyAlignment="1" applyBorder="1" applyFill="1" applyFont="1">
      <alignment horizontal="center" shrinkToFit="0" vertical="center" wrapText="1"/>
    </xf>
    <xf borderId="10" fillId="0" fontId="7" numFmtId="0" xfId="0" applyBorder="1" applyFont="1"/>
    <xf borderId="7" fillId="0" fontId="7" numFmtId="0" xfId="0" applyBorder="1" applyFont="1"/>
    <xf borderId="1" fillId="7" fontId="20" numFmtId="0" xfId="0" applyAlignment="1" applyBorder="1" applyFont="1">
      <alignment horizontal="center" vertical="center"/>
    </xf>
    <xf borderId="1" fillId="7" fontId="20" numFmtId="0" xfId="0" applyAlignment="1" applyBorder="1" applyFont="1">
      <alignment horizontal="center" shrinkToFit="0" vertical="center" wrapText="1"/>
    </xf>
    <xf borderId="1" fillId="4" fontId="21" numFmtId="0" xfId="0" applyBorder="1" applyFont="1"/>
    <xf borderId="1" fillId="4" fontId="21" numFmtId="164" xfId="0" applyAlignment="1" applyBorder="1" applyFont="1" applyNumberFormat="1">
      <alignment shrinkToFit="0" wrapText="1"/>
    </xf>
    <xf borderId="1" fillId="4" fontId="21" numFmtId="164" xfId="0" applyAlignment="1" applyBorder="1" applyFont="1" applyNumberFormat="1">
      <alignment horizontal="center" shrinkToFit="0" vertical="center" wrapText="1"/>
    </xf>
    <xf borderId="1" fillId="4" fontId="21" numFmtId="10" xfId="0" applyAlignment="1" applyBorder="1" applyFont="1" applyNumberFormat="1">
      <alignment horizontal="center" shrinkToFit="0" vertical="center" wrapText="1"/>
    </xf>
    <xf borderId="0" fillId="0" fontId="22" numFmtId="0" xfId="0" applyFont="1"/>
    <xf borderId="1" fillId="4" fontId="21" numFmtId="165" xfId="0" applyAlignment="1" applyBorder="1" applyFont="1" applyNumberFormat="1">
      <alignment shrinkToFit="0" wrapText="1"/>
    </xf>
    <xf borderId="1" fillId="4" fontId="21" numFmtId="9" xfId="0" applyAlignment="1" applyBorder="1" applyFont="1" applyNumberFormat="1">
      <alignment horizontal="center" shrinkToFit="0" vertical="center" wrapText="1"/>
    </xf>
    <xf borderId="1" fillId="4" fontId="21" numFmtId="0" xfId="0" applyAlignment="1" applyBorder="1" applyFont="1">
      <alignment shrinkToFit="0" wrapText="1"/>
    </xf>
    <xf borderId="1" fillId="4" fontId="21" numFmtId="10" xfId="0" applyAlignment="1" applyBorder="1" applyFont="1" applyNumberFormat="1">
      <alignment shrinkToFit="0" wrapText="1"/>
    </xf>
    <xf borderId="9" fillId="8" fontId="23" numFmtId="0" xfId="0" applyAlignment="1" applyBorder="1" applyFill="1" applyFont="1">
      <alignment horizontal="right"/>
    </xf>
    <xf borderId="1" fillId="8" fontId="23" numFmtId="10" xfId="0" applyAlignment="1" applyBorder="1" applyFont="1" applyNumberFormat="1">
      <alignment horizontal="center" shrinkToFit="0" vertical="center" wrapText="1"/>
    </xf>
    <xf borderId="0" fillId="0" fontId="2" numFmtId="0" xfId="0" applyAlignment="1" applyFont="1">
      <alignment vertical="center"/>
    </xf>
    <xf borderId="0" fillId="0" fontId="8" numFmtId="0" xfId="0" applyAlignment="1" applyFont="1">
      <alignment horizontal="center" shrinkToFit="0" vertical="center" wrapText="1"/>
    </xf>
    <xf borderId="0" fillId="0" fontId="8" numFmtId="0" xfId="0" applyAlignment="1" applyFont="1">
      <alignment horizontal="center" vertical="center"/>
    </xf>
    <xf borderId="1" fillId="7" fontId="24" numFmtId="0" xfId="0" applyAlignment="1" applyBorder="1" applyFont="1">
      <alignment horizontal="center" vertical="center"/>
    </xf>
    <xf borderId="1" fillId="7" fontId="24" numFmtId="0" xfId="0" applyAlignment="1" applyBorder="1" applyFont="1">
      <alignment horizontal="center" shrinkToFit="0" vertical="center" wrapText="1"/>
    </xf>
    <xf borderId="1" fillId="4" fontId="8" numFmtId="3" xfId="0" applyAlignment="1" applyBorder="1" applyFont="1" applyNumberFormat="1">
      <alignment horizontal="center" vertical="center"/>
    </xf>
    <xf borderId="1" fillId="4" fontId="8" numFmtId="4" xfId="0" applyAlignment="1" applyBorder="1" applyFont="1" applyNumberFormat="1">
      <alignment horizontal="center" vertical="center"/>
    </xf>
    <xf borderId="0" fillId="0" fontId="1" numFmtId="0" xfId="0" applyAlignment="1" applyFont="1">
      <alignment vertical="center"/>
    </xf>
    <xf borderId="1" fillId="4" fontId="8" numFmtId="0" xfId="0" applyAlignment="1" applyBorder="1" applyFont="1">
      <alignment vertical="center"/>
    </xf>
    <xf borderId="1" fillId="4" fontId="11" numFmtId="0" xfId="0" applyAlignment="1" applyBorder="1" applyFont="1">
      <alignment horizontal="center" shrinkToFit="0" vertical="center" wrapText="1"/>
    </xf>
    <xf borderId="1" fillId="4" fontId="8" numFmtId="0" xfId="0" applyAlignment="1" applyBorder="1" applyFont="1">
      <alignment horizontal="center" readingOrder="0" shrinkToFit="0" vertical="center" wrapText="1"/>
    </xf>
    <xf borderId="9" fillId="9" fontId="25" numFmtId="0" xfId="0" applyAlignment="1" applyBorder="1" applyFill="1" applyFont="1">
      <alignment horizontal="center" shrinkToFit="0" vertical="center" wrapText="1"/>
    </xf>
    <xf borderId="1" fillId="9" fontId="25" numFmtId="4" xfId="0" applyAlignment="1" applyBorder="1" applyFont="1" applyNumberFormat="1">
      <alignment horizontal="center" shrinkToFit="0" vertical="center" wrapText="1"/>
    </xf>
    <xf borderId="9" fillId="7" fontId="26" numFmtId="0" xfId="0" applyAlignment="1" applyBorder="1" applyFont="1">
      <alignment horizontal="center" readingOrder="0" shrinkToFit="0" vertical="center" wrapText="1"/>
    </xf>
    <xf borderId="1" fillId="4" fontId="8" numFmtId="2" xfId="0" applyAlignment="1" applyBorder="1" applyFont="1" applyNumberFormat="1">
      <alignment horizontal="center" shrinkToFit="0" vertical="center" wrapText="1"/>
    </xf>
    <xf borderId="9" fillId="4" fontId="27" numFmtId="0" xfId="0" applyAlignment="1" applyBorder="1" applyFont="1">
      <alignment horizontal="right" shrinkToFit="0" vertical="center" wrapText="1"/>
    </xf>
    <xf borderId="1" fillId="4" fontId="27" numFmtId="2" xfId="0" applyAlignment="1" applyBorder="1" applyFont="1" applyNumberFormat="1">
      <alignment horizontal="center" shrinkToFit="0" vertical="center" wrapText="1"/>
    </xf>
    <xf borderId="9" fillId="7" fontId="24" numFmtId="0" xfId="0" applyAlignment="1" applyBorder="1" applyFont="1">
      <alignment horizontal="center" shrinkToFit="0" vertical="center" wrapText="1"/>
    </xf>
    <xf borderId="11" fillId="7" fontId="24" numFmtId="0" xfId="0" applyAlignment="1" applyBorder="1" applyFont="1">
      <alignment horizontal="center" shrinkToFit="0" vertical="center" wrapText="1"/>
    </xf>
    <xf borderId="1" fillId="4" fontId="1" numFmtId="0" xfId="0" applyAlignment="1" applyBorder="1" applyFont="1">
      <alignment horizontal="center" vertical="center"/>
    </xf>
    <xf borderId="1" fillId="9" fontId="25" numFmtId="2" xfId="0" applyAlignment="1" applyBorder="1" applyFont="1" applyNumberFormat="1">
      <alignment horizontal="center" shrinkToFit="0" vertical="center" wrapText="1"/>
    </xf>
    <xf borderId="9" fillId="9" fontId="25" numFmtId="2" xfId="0" applyAlignment="1" applyBorder="1" applyFont="1" applyNumberFormat="1">
      <alignment horizontal="center" shrinkToFit="0" vertical="center" wrapText="1"/>
    </xf>
    <xf borderId="9" fillId="7" fontId="24" numFmtId="0" xfId="0" applyAlignment="1" applyBorder="1" applyFont="1">
      <alignment horizontal="center"/>
    </xf>
    <xf borderId="0" fillId="0" fontId="8" numFmtId="0" xfId="0" applyAlignment="1" applyFont="1">
      <alignment horizontal="center"/>
    </xf>
    <xf borderId="0" fillId="0" fontId="28" numFmtId="0" xfId="0" applyFont="1"/>
    <xf borderId="1" fillId="4" fontId="8" numFmtId="0" xfId="0" applyAlignment="1" applyBorder="1" applyFont="1">
      <alignment horizontal="center"/>
    </xf>
    <xf borderId="1" fillId="4" fontId="8" numFmtId="0" xfId="0" applyAlignment="1" applyBorder="1" applyFont="1">
      <alignment horizontal="center" readingOrder="0"/>
    </xf>
    <xf borderId="1" fillId="4" fontId="8" numFmtId="0" xfId="0" applyAlignment="1" applyBorder="1" applyFont="1">
      <alignment horizontal="center" readingOrder="0" shrinkToFit="0" wrapText="1"/>
    </xf>
    <xf borderId="1" fillId="4" fontId="8" numFmtId="0" xfId="0" applyAlignment="1" applyBorder="1" applyFont="1">
      <alignment horizontal="center" shrinkToFit="0" wrapText="1"/>
    </xf>
    <xf borderId="1" fillId="4" fontId="8" numFmtId="166" xfId="0" applyAlignment="1" applyBorder="1" applyFont="1" applyNumberFormat="1">
      <alignment horizontal="center" readingOrder="0"/>
    </xf>
    <xf borderId="1" fillId="4" fontId="8" numFmtId="14" xfId="0" applyAlignment="1" applyBorder="1" applyFont="1" applyNumberFormat="1">
      <alignment horizontal="center"/>
    </xf>
    <xf borderId="9" fillId="7" fontId="24" numFmtId="0" xfId="0" applyAlignment="1" applyBorder="1" applyFont="1">
      <alignment horizontal="center" vertical="center"/>
    </xf>
    <xf borderId="1" fillId="4" fontId="27" numFmtId="0" xfId="0" applyAlignment="1" applyBorder="1" applyFont="1">
      <alignment horizontal="center" shrinkToFit="0" vertical="center" wrapText="1"/>
    </xf>
    <xf borderId="1" fillId="4" fontId="8" numFmtId="4" xfId="0" applyAlignment="1" applyBorder="1" applyFont="1" applyNumberFormat="1">
      <alignment horizontal="center" shrinkToFit="0" vertical="center" wrapText="1"/>
    </xf>
    <xf borderId="9" fillId="4" fontId="27" numFmtId="0" xfId="0" applyAlignment="1" applyBorder="1" applyFont="1">
      <alignment horizontal="center" shrinkToFit="0" vertical="center" wrapText="1"/>
    </xf>
    <xf borderId="1" fillId="4" fontId="27" numFmtId="4" xfId="0" applyAlignment="1" applyBorder="1" applyFont="1" applyNumberFormat="1">
      <alignment horizontal="center" shrinkToFit="0" vertical="center" wrapText="1"/>
    </xf>
    <xf borderId="12" fillId="4" fontId="27" numFmtId="0" xfId="0" applyAlignment="1" applyBorder="1" applyFont="1">
      <alignment horizontal="center" shrinkToFit="0" vertical="center" wrapText="1"/>
    </xf>
    <xf borderId="1" fillId="4" fontId="8" numFmtId="10" xfId="0" applyAlignment="1" applyBorder="1" applyFont="1" applyNumberFormat="1">
      <alignment horizontal="center" shrinkToFit="0" vertical="center" wrapText="1"/>
    </xf>
    <xf borderId="1" fillId="4" fontId="27" numFmtId="10" xfId="0" applyAlignment="1" applyBorder="1" applyFont="1" applyNumberFormat="1">
      <alignment horizontal="center" shrinkToFit="0" vertical="center" wrapText="1"/>
    </xf>
    <xf borderId="1" fillId="4" fontId="8" numFmtId="4" xfId="0" applyAlignment="1" applyBorder="1" applyFont="1" applyNumberFormat="1">
      <alignment horizontal="center" readingOrder="0" shrinkToFit="0" vertical="center" wrapText="1"/>
    </xf>
    <xf borderId="1" fillId="4" fontId="8" numFmtId="10" xfId="0" applyAlignment="1" applyBorder="1" applyFont="1" applyNumberFormat="1">
      <alignment horizontal="center" readingOrder="0" shrinkToFit="0" vertical="center" wrapText="1"/>
    </xf>
    <xf borderId="0" fillId="0" fontId="8" numFmtId="0" xfId="0" applyFont="1"/>
    <xf borderId="0" fillId="0" fontId="8" numFmtId="0" xfId="0" applyAlignment="1" applyFont="1">
      <alignment horizontal="center" readingOrder="0"/>
    </xf>
    <xf borderId="1" fillId="4" fontId="27" numFmtId="4" xfId="0" applyAlignment="1" applyBorder="1" applyFont="1" applyNumberFormat="1">
      <alignment horizontal="center" readingOrder="0" shrinkToFit="0" vertical="center" wrapText="1"/>
    </xf>
    <xf borderId="12" fillId="4" fontId="8" numFmtId="4" xfId="0" applyAlignment="1" applyBorder="1" applyFont="1" applyNumberFormat="1">
      <alignment horizontal="center" shrinkToFit="0" vertical="center" wrapText="1"/>
    </xf>
    <xf borderId="12" fillId="4" fontId="27" numFmtId="4" xfId="0" applyAlignment="1" applyBorder="1" applyFont="1" applyNumberFormat="1">
      <alignment horizontal="center" shrinkToFit="0" vertical="center" wrapText="1"/>
    </xf>
    <xf borderId="0" fillId="0" fontId="8" numFmtId="4" xfId="0" applyAlignment="1" applyFont="1" applyNumberFormat="1">
      <alignment horizontal="center"/>
    </xf>
    <xf borderId="0" fillId="0" fontId="8" numFmtId="4" xfId="0" applyAlignment="1" applyFont="1" applyNumberFormat="1">
      <alignment horizontal="center" readingOrder="0"/>
    </xf>
    <xf borderId="12" fillId="4" fontId="8" numFmtId="4" xfId="0" applyAlignment="1" applyBorder="1" applyFont="1" applyNumberFormat="1">
      <alignment horizontal="center" readingOrder="0" shrinkToFit="0" vertical="center" wrapText="1"/>
    </xf>
    <xf borderId="0" fillId="0" fontId="1" numFmtId="0" xfId="0" applyAlignment="1" applyFont="1">
      <alignment horizontal="center" vertical="center"/>
    </xf>
    <xf borderId="0" fillId="0" fontId="9" numFmtId="0" xfId="0" applyAlignment="1" applyFont="1">
      <alignment horizontal="center" shrinkToFit="0" vertical="center" wrapText="1"/>
    </xf>
    <xf borderId="0" fillId="0" fontId="29" numFmtId="0" xfId="0" applyAlignment="1" applyFont="1">
      <alignment horizontal="left" vertical="center"/>
    </xf>
    <xf borderId="0" fillId="0" fontId="29" numFmtId="164" xfId="0" applyAlignment="1" applyFont="1" applyNumberFormat="1">
      <alignment horizontal="left" vertical="center"/>
    </xf>
    <xf borderId="1" fillId="7" fontId="30" numFmtId="0" xfId="0" applyAlignment="1" applyBorder="1" applyFont="1">
      <alignment horizontal="center" vertical="center"/>
    </xf>
    <xf borderId="5" fillId="7" fontId="30" numFmtId="0" xfId="0" applyAlignment="1" applyBorder="1" applyFont="1">
      <alignment horizontal="center" shrinkToFit="0" vertical="center" wrapText="1"/>
    </xf>
    <xf borderId="1" fillId="4" fontId="31" numFmtId="0" xfId="0" applyAlignment="1" applyBorder="1" applyFont="1">
      <alignment horizontal="center" shrinkToFit="0" vertical="center" wrapText="1"/>
    </xf>
    <xf borderId="1" fillId="4" fontId="32" numFmtId="4" xfId="0" applyAlignment="1" applyBorder="1" applyFont="1" applyNumberFormat="1">
      <alignment horizontal="center" vertical="center"/>
    </xf>
    <xf borderId="9" fillId="4" fontId="33" numFmtId="0" xfId="0" applyAlignment="1" applyBorder="1" applyFont="1">
      <alignment horizontal="center" shrinkToFit="0" vertical="center" wrapText="1"/>
    </xf>
    <xf borderId="1" fillId="4" fontId="34" numFmtId="4" xfId="0" applyAlignment="1" applyBorder="1" applyFont="1" applyNumberFormat="1">
      <alignment horizontal="center" vertical="center"/>
    </xf>
    <xf borderId="0" fillId="0" fontId="1" numFmtId="0" xfId="0" applyAlignment="1" applyFont="1">
      <alignment horizontal="center"/>
    </xf>
    <xf borderId="9" fillId="7" fontId="20" numFmtId="0" xfId="0" applyAlignment="1" applyBorder="1" applyFont="1">
      <alignment horizontal="center"/>
    </xf>
    <xf borderId="1" fillId="7" fontId="20" numFmtId="4" xfId="0" applyAlignment="1" applyBorder="1" applyFont="1" applyNumberFormat="1">
      <alignment horizontal="center"/>
    </xf>
    <xf borderId="1" fillId="7" fontId="20" numFmtId="0" xfId="0" applyAlignment="1" applyBorder="1" applyFont="1">
      <alignment horizontal="center"/>
    </xf>
    <xf borderId="2" fillId="4" fontId="21" numFmtId="4" xfId="0" applyAlignment="1" applyBorder="1" applyFont="1" applyNumberFormat="1">
      <alignment horizontal="center" vertical="center"/>
    </xf>
    <xf borderId="1" fillId="4" fontId="21" numFmtId="4" xfId="0" applyAlignment="1" applyBorder="1" applyFont="1" applyNumberFormat="1">
      <alignment horizontal="center"/>
    </xf>
    <xf borderId="1" fillId="4" fontId="21" numFmtId="167" xfId="0" applyAlignment="1" applyBorder="1" applyFont="1" applyNumberFormat="1">
      <alignment horizontal="center"/>
    </xf>
    <xf borderId="1" fillId="4" fontId="21" numFmtId="168" xfId="0" applyAlignment="1" applyBorder="1" applyFont="1" applyNumberFormat="1">
      <alignment horizontal="center"/>
    </xf>
    <xf borderId="9" fillId="8" fontId="23" numFmtId="4" xfId="0" applyAlignment="1" applyBorder="1" applyFont="1" applyNumberFormat="1">
      <alignment horizontal="right"/>
    </xf>
    <xf borderId="1" fillId="8" fontId="23" numFmtId="4" xfId="0" applyAlignment="1" applyBorder="1" applyFont="1" applyNumberFormat="1">
      <alignment horizontal="center"/>
    </xf>
    <xf borderId="0" fillId="0" fontId="1" numFmtId="3" xfId="0" applyFont="1" applyNumberFormat="1"/>
    <xf borderId="2" fillId="4" fontId="21" numFmtId="4" xfId="0" applyAlignment="1" applyBorder="1" applyFont="1" applyNumberFormat="1">
      <alignment horizontal="center" shrinkToFit="0" vertical="center" wrapText="1"/>
    </xf>
    <xf borderId="1" fillId="7" fontId="20" numFmtId="0" xfId="0" applyAlignment="1" applyBorder="1" applyFont="1">
      <alignment horizontal="center" shrinkToFit="0" wrapText="1"/>
    </xf>
    <xf borderId="13" fillId="10" fontId="29" numFmtId="0" xfId="0" applyAlignment="1" applyBorder="1" applyFill="1" applyFont="1">
      <alignment horizontal="center"/>
    </xf>
    <xf borderId="0" fillId="0" fontId="35" numFmtId="0" xfId="0" applyFont="1"/>
    <xf borderId="14" fillId="0" fontId="23" numFmtId="4" xfId="0" applyAlignment="1" applyBorder="1" applyFont="1" applyNumberFormat="1">
      <alignment horizontal="center"/>
    </xf>
    <xf borderId="14" fillId="0" fontId="7" numFmtId="0" xfId="0" applyBorder="1" applyFont="1"/>
    <xf borderId="9" fillId="7" fontId="20" numFmtId="4" xfId="0" applyAlignment="1" applyBorder="1" applyFont="1" applyNumberFormat="1">
      <alignment horizontal="center" shrinkToFit="0" wrapText="1"/>
    </xf>
    <xf borderId="6" fillId="7" fontId="20" numFmtId="4" xfId="0" applyAlignment="1" applyBorder="1" applyFont="1" applyNumberFormat="1">
      <alignment horizontal="center"/>
    </xf>
    <xf borderId="9" fillId="7" fontId="20" numFmtId="4" xfId="0" applyAlignment="1" applyBorder="1" applyFont="1" applyNumberFormat="1">
      <alignment horizontal="center"/>
    </xf>
    <xf borderId="1" fillId="7" fontId="20" numFmtId="4" xfId="0" applyAlignment="1" applyBorder="1" applyFont="1" applyNumberFormat="1">
      <alignment horizontal="center" shrinkToFit="0" vertical="center" wrapText="1"/>
    </xf>
    <xf borderId="6" fillId="4" fontId="21" numFmtId="0" xfId="0" applyAlignment="1" applyBorder="1" applyFont="1">
      <alignment horizontal="center" vertical="center"/>
    </xf>
    <xf borderId="1" fillId="4" fontId="21" numFmtId="4" xfId="0" applyAlignment="1" applyBorder="1" applyFont="1" applyNumberFormat="1">
      <alignment horizontal="center" vertical="center"/>
    </xf>
    <xf borderId="0" fillId="0" fontId="1" numFmtId="0" xfId="0" applyFont="1"/>
    <xf borderId="1" fillId="4" fontId="21" numFmtId="0" xfId="0" applyAlignment="1" applyBorder="1" applyFont="1">
      <alignment horizontal="center" vertical="center"/>
    </xf>
    <xf borderId="8" fillId="4" fontId="21" numFmtId="4" xfId="0" applyAlignment="1" applyBorder="1" applyFont="1" applyNumberFormat="1">
      <alignment horizontal="center" vertical="center"/>
    </xf>
    <xf borderId="1" fillId="4" fontId="21" numFmtId="0" xfId="0" applyAlignment="1" applyBorder="1" applyFont="1">
      <alignment horizontal="center" shrinkToFit="0" vertical="center" wrapText="1"/>
    </xf>
    <xf borderId="1" fillId="4" fontId="21" numFmtId="4" xfId="0" applyAlignment="1" applyBorder="1" applyFont="1" applyNumberFormat="1">
      <alignment horizontal="center" shrinkToFit="0" vertical="center" wrapText="1"/>
    </xf>
    <xf borderId="1" fillId="4" fontId="21" numFmtId="2" xfId="0" applyAlignment="1" applyBorder="1" applyFont="1" applyNumberFormat="1">
      <alignment horizontal="center" shrinkToFit="0" vertical="center" wrapText="1"/>
    </xf>
    <xf borderId="1" fillId="4" fontId="21" numFmtId="2" xfId="0" applyAlignment="1" applyBorder="1" applyFont="1" applyNumberFormat="1">
      <alignment horizontal="center" vertical="center"/>
    </xf>
    <xf borderId="0" fillId="0" fontId="1" numFmtId="4" xfId="0" applyFont="1" applyNumberFormat="1"/>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customschemas.google.com/relationships/workbookmetadata" Target="metadata"/><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lojaagropecuaria.com.br/Raticida-Citromax-Girassol-1-kg/p?utm_source=google&amp;utm_medium=cpc&amp;utm_campaign=adwords&amp;gclid=CjwKCAjw3cSSBhBGEiwAVII0Z7OGCXO45W9xyHH-9fGWnH63d2Q5g8OVREmDZdAcKmVIJ3GJQ376fxoCNEcQAvD_BwE" TargetMode="External"/><Relationship Id="rId22" Type="http://schemas.openxmlformats.org/officeDocument/2006/relationships/hyperlink" Target="https://www.americanas.com.br/produto/1716747610?epar=bp_pl_00_go_cc_pmax_geral&amp;opn=YSMESP&amp;WT.srch=1&amp;gclid=CjwKCAjw3cSSBhBGEiwAVII0Z4y9KeYLFWl5BJVrOI84PHLGAcWkKT-gVHdWsHcVrvjAL5U3LRh5CxoCudMQAvD_BwE" TargetMode="External"/><Relationship Id="rId21" Type="http://schemas.openxmlformats.org/officeDocument/2006/relationships/hyperlink" Target="https://www.lojadomecanico.com.br/produto/20577/51/463/Extensao-de-Cabide-com-20-Metros-com-Plugues/153/?utm_source=googleshopping&amp;utm_campaign=xmlshopping&amp;utm_medium=cpc&amp;utm_content=20577&amp;gclid=CjwKCAjw3cSSBhBGEiwAVII0Zy4BpbHxFo_CeEyjU0mNmt4z4kyeYeHooAa5Zcx9Az4Kwf2FPFCl5xoCdZ8QAvD_BwE" TargetMode="External"/><Relationship Id="rId24" Type="http://schemas.openxmlformats.org/officeDocument/2006/relationships/hyperlink" Target="https://www.americanas.com.br/produto/61831680?epar=bp_pl_00_go_cc_pmax_geral&amp;opn=YSMESP&amp;WT.srch=1&amp;gclid=CjwKCAjw3cSSBhBGEiwAVII0Z6E5K-yOXYRyNOmCRN7Pkn3jIRshQYp_MaJhEWkQToOQuTlCrbrRHhoCGIIQAvD_BwE" TargetMode="External"/><Relationship Id="rId23" Type="http://schemas.openxmlformats.org/officeDocument/2006/relationships/hyperlink" Target="https://www.amazon.com.br/Extens%C3%A3o-El%C3%A9trica-Metros-Grosso-Amperes/dp/B09KHD8LDK/ref=asc_df_B09KHD8LDK/?tag=googleshopp00-20&amp;linkCode=df0&amp;hvadid=379738801152&amp;hvpos=&amp;hvnetw=g&amp;hvrand=14011772239268067364&amp;hvpone=&amp;hvptwo=&amp;hvqmt=&amp;hvdev=c&amp;hvdvcmdl=&amp;hvlocint=&amp;hvlocphy=1001541&amp;hvtargid=pla-1598183663169&amp;psc=1" TargetMode="External"/><Relationship Id="rId1" Type="http://schemas.openxmlformats.org/officeDocument/2006/relationships/hyperlink" Target="https://www.apoioentrega.com/esponja-la-de-aco-bombril-pacote-com-8-unidades-60g/p?idsku=7181" TargetMode="External"/><Relationship Id="rId2" Type="http://schemas.openxmlformats.org/officeDocument/2006/relationships/hyperlink" Target="https://www.colar.com/acessorios-marmoraria/estopa-branca-de-limpeza-5kg" TargetMode="External"/><Relationship Id="rId3" Type="http://schemas.openxmlformats.org/officeDocument/2006/relationships/hyperlink" Target="https://www.lojadomecanico.com.br/produto/103625/32/801/Limpador-Universal-de-Limpeza-Pesada-Biodegradavel-5-Litros/153/?utm_source=googleshopping&amp;utm_campaign=xmlshopping&amp;utm_medium=cpc&amp;utm_content=103625&amp;gclid=CjwKCAjw3cSSBhBGEiwAVII0Z8yYlyYyZkQ_E7bGYyRyMlCtCkhAYXF7vX8yHJYvqOoO64oh6fYSLhoCEDQQAvD_BwE" TargetMode="External"/><Relationship Id="rId4" Type="http://schemas.openxmlformats.org/officeDocument/2006/relationships/hyperlink" Target="https://loja.claruscomercial.com.br/luva-nitrilica-produtos-quimicos-forro-nitrasolv-danny?parceiro=1588&amp;gclid=CjwKCAjw3cSSBhBGEiwAVII0Z-HZh1xoSvNHEY-8Vl4lXOPJhrmv148mf5gqKWaTS0xyNmKjlPrBJxoCZPsQAvD_BwE" TargetMode="External"/><Relationship Id="rId9" Type="http://schemas.openxmlformats.org/officeDocument/2006/relationships/hyperlink" Target="https://www.gimba.com.br/vassoura/vassoura-pelo-sintetico-60cm-cabo-120m-carmela-1-un-brubalar/?PID=78789&amp;utm_source=googleshopping&amp;utm_medium=googleshopping&amp;utm_campaign=googleshopping&amp;gclid=CjwKCAjw3cSSBhBGEiwAVII0Z6bzQnAc2_Qop_G5IS5YWl0DMjKBVGeMi8KV0tcWzownutnv1VGokRoC-3sQAvD_BwE" TargetMode="External"/><Relationship Id="rId26" Type="http://schemas.openxmlformats.org/officeDocument/2006/relationships/hyperlink" Target="https://www.lojadomecanico.com.br/produto/133659/33/786/Mangueira-Flex-Verde-em-PVC-3-Camadas-50-m/153/?utm_source=googleshopping&amp;utm_campaign=xmlshopping&amp;utm_medium=cpc&amp;utm_content=133659&amp;gclid=CjwKCAjw3cSSBhBGEiwAVII0Z3eYC10gh79O7a9Y1PgpzI8lTClCG24VmY8m32Rx3cIyDj1b4rTNLBoC73wQAvD_BwE" TargetMode="External"/><Relationship Id="rId25" Type="http://schemas.openxmlformats.org/officeDocument/2006/relationships/hyperlink" Target="https://www.amazon.com.br/Mangueira-Jardim-Metros-79170500-Tramontina/dp/B0776TY6FH/ref=asc_df_B0776TY6FH/?tag=googleshopp00-20&amp;linkCode=df0&amp;hvadid=379738014645&amp;hvpos=&amp;hvnetw=g&amp;hvrand=4989661758079309912&amp;hvpone=&amp;hvptwo=&amp;hvqmt=&amp;hvdev=c&amp;hvdvcmdl=&amp;hvlocint=&amp;hvlocphy=1001541&amp;hvtargid=pla-834077035874&amp;psc=1" TargetMode="External"/><Relationship Id="rId28" Type="http://schemas.openxmlformats.org/officeDocument/2006/relationships/hyperlink" Target="https://www.amazon.com.br/Placa-Amarela-Sinalizadora-para-Molhado/dp/B09MVKM9P5/ref=asc_df_B09MVKM9P5/?tag=googleshopp00-20&amp;linkCode=df0&amp;hvadid=379699013680&amp;hvpos=&amp;hvnetw=g&amp;hvrand=14092419184681875630&amp;hvpone=&amp;hvptwo=&amp;hvqmt=&amp;hvdev=c&amp;hvdvcmdl=&amp;hvlocint=&amp;hvlocphy=1001541&amp;hvtargid=pla-1635031543123&amp;psc=1" TargetMode="External"/><Relationship Id="rId27" Type="http://schemas.openxmlformats.org/officeDocument/2006/relationships/hyperlink" Target="https://www.americanas.com.br/produto/4208715507?opn=YSMESP&amp;srsltid=AWLEVJws6WNt0bqU99SFAcAt3hrDU4x2A8ztt8ZOWvPxoFaLGGGT0kH3Xfo" TargetMode="External"/><Relationship Id="rId5" Type="http://schemas.openxmlformats.org/officeDocument/2006/relationships/hyperlink" Target="https://www.gimba.com.br/luvas/luva-de-protecao-confort-latex-multiuso-g-amarela-ca-15532-1-par-danny/?PID=32352&amp;utm_source=googleshopping&amp;utm_medium=googleshopping&amp;utm_campaign=googleshopping&amp;gclid=CjwKCAjw3cSSBhBGEiwAVII0ZwkP1F_FZNwF_OAMsUYqJVMMShl5INNendQY6cBpP8sZUmZ4-2m5CxoCiAoQAvD_BwE" TargetMode="External"/><Relationship Id="rId6" Type="http://schemas.openxmlformats.org/officeDocument/2006/relationships/hyperlink" Target="https://www.americanas.com.br/produto/170407583?epar=bp_pl_00_go_lia_pmax_pegue_loja&amp;sellerId=33014556000196&amp;opn=YSMESP&amp;gclid=CjwKCAjw3cSSBhBGEiwAVII0Z8QMF58OXnK1hCP0fjYLSCLAtHNN2XgZfgxCDcdiGKu2SCXOoPgvshoC43QQAvD_BwE" TargetMode="External"/><Relationship Id="rId29" Type="http://schemas.openxmlformats.org/officeDocument/2006/relationships/hyperlink" Target="https://www.amazon.com.br/Ro%C3%A7adeira-Bipartida-SKIM4300-Intech-Machine/dp/B091Q7P7QX/ref=asc_df_B091Q7P7QX/?tag=googleshopp00-20&amp;linkCode=df0&amp;hvadid=404996107089&amp;hvpos=&amp;hvnetw=g&amp;hvrand=6788835437093716464&amp;hvpone=&amp;hvptwo=&amp;hvqmt=&amp;hvdev=c&amp;hvdvcmdl=&amp;hvlocint=&amp;hvlocphy=1001541&amp;hvtargid=pla-1474628401161&amp;psc=1" TargetMode="External"/><Relationship Id="rId7" Type="http://schemas.openxmlformats.org/officeDocument/2006/relationships/hyperlink" Target="https://www.dentalcremer.com.br/papel-toalha-interfolha-2-dobras-fit-nobre-899641.html?gclid=CjwKCAjw3cSSBhBGEiwAVII0Z78-nC472IgXioPDc5pGz9teqRwAQby_OuqH2b_PapmJ4c6mos2QxBoCbC4QAvD_BwE" TargetMode="External"/><Relationship Id="rId8" Type="http://schemas.openxmlformats.org/officeDocument/2006/relationships/hyperlink" Target="https://www.amazon.com.br/Pasta-Limpeza-Geral-Embalagem-Unidades/dp/B08594DS3C/ref=asc_df_B08594DS3C/?tag=googleshopp00-20&amp;linkCode=df0&amp;hvadid=379787065820&amp;hvpos=&amp;hvnetw=g&amp;hvrand=8222954742534800190&amp;hvpone=&amp;hvptwo=&amp;hvqmt=&amp;hvdev=c&amp;hvdvcmdl=&amp;hvlocint=&amp;hvlocphy=1001541&amp;hvtargid=pla-1134638580435&amp;psc=1" TargetMode="External"/><Relationship Id="rId31" Type="http://schemas.openxmlformats.org/officeDocument/2006/relationships/drawing" Target="../drawings/drawing1.xml"/><Relationship Id="rId30" Type="http://schemas.openxmlformats.org/officeDocument/2006/relationships/hyperlink" Target="https://ferramentascameloazul.com.br/produto/rocadeira-toyama-4-tempos-tbc40x-4s/?dTribesID=fde6415d670f06476ade18758f88f668%7Cadtribes%7C42319&amp;utm_source=Google%20Shopping&amp;utm_campaign=teste&amp;utm_medium=cpc&amp;utm_term=42319&amp;gclid=CjwKCAjw3cSSBhBGEiwAVII0Z1majt3y5IYQOLAXaXFFOKLG4PzXjkM-Yt2eUgipJXb0HzeDIKpX7hoCvpsQAvD_BwE" TargetMode="External"/><Relationship Id="rId11" Type="http://schemas.openxmlformats.org/officeDocument/2006/relationships/hyperlink" Target="https://casairriga.com.br/produto/forth-baraticida-gel-seringa-contra-baratas/" TargetMode="External"/><Relationship Id="rId10" Type="http://schemas.openxmlformats.org/officeDocument/2006/relationships/hyperlink" Target="https://www.amazon.com.br/Vassoura-Limpa-Sisal-Natural-Poeira/dp/B08WRBNG2T/ref=asc_df_B08WRBNG2T/?tag=googleshopp00-20&amp;linkCode=df0&amp;hvadid=574993132000&amp;hvpos=&amp;hvnetw=g&amp;hvrand=15601386083151334382&amp;hvpone=&amp;hvptwo=&amp;hvqmt=&amp;hvdev=c&amp;hvdvcmdl=&amp;hvlocint=&amp;hvlocphy=1001541&amp;hvtargid=pla-1642672720778&amp;psc=1" TargetMode="External"/><Relationship Id="rId13" Type="http://schemas.openxmlformats.org/officeDocument/2006/relationships/hyperlink" Target="https://www.leroymerlin.com.br/lambda-tri-jardim-anti-insetos-hidrossoluvel-quimiagri-25g_1567046960?region=outros" TargetMode="External"/><Relationship Id="rId12" Type="http://schemas.openxmlformats.org/officeDocument/2006/relationships/hyperlink" Target="https://www.leroymerlin.com.br/mata-baratas-baraticida-baratol-gel-seringa-chemone_1567046999?region=outros" TargetMode="External"/><Relationship Id="rId15" Type="http://schemas.openxmlformats.org/officeDocument/2006/relationships/hyperlink" Target="https://www.hgvet.com.br/dedetizacao/grao-verde-fs-isca-granulada-10-pct-de-50-g?parceiro=9863" TargetMode="External"/><Relationship Id="rId14" Type="http://schemas.openxmlformats.org/officeDocument/2006/relationships/hyperlink" Target="https://www.americanas.com.br/produto/1771933992?opn=YSMESP&amp;srsltid=AWLEVJyosUzV5FqzpedrPnuPQht3_g18CDeASSDXnC2C6dfuDoBB-TUoaWE" TargetMode="External"/><Relationship Id="rId17" Type="http://schemas.openxmlformats.org/officeDocument/2006/relationships/hyperlink" Target="https://www.hiperfer.com.br/formicida-isca-granulada-10-pacotes-com-50g-grao-verde-dipil?utm_source=google&amp;utm_medium=Shopping&amp;utm_campaign=formicida-isca-granulada-10-pacotes-com-50g-grao-verde-dipil&amp;shopping=value1&amp;gclid=Cj0KCQjwl7qSBhD-ARIsACvV1X2QP6Q4Ah77o72SjmyjQ8DVs6AKGTwUmpOkPDVCmxYsP4uD92a_pGQaAp-lEALw_wcB" TargetMode="External"/><Relationship Id="rId16" Type="http://schemas.openxmlformats.org/officeDocument/2006/relationships/hyperlink" Target="https://barataopet.com.br/grao-forte-10x50g" TargetMode="External"/><Relationship Id="rId19" Type="http://schemas.openxmlformats.org/officeDocument/2006/relationships/hyperlink" Target="https://www.cobasi.com.br/raticida-citromax-girassol-40x-25-gr-900186247/p?idsku=900120835&amp;gclid=CjwKCAjw3cSSBhBGEiwAVII0Z9iOWTlEE9nBGENK-ZARGk3swihywLVC9HPzbrWly9fFCWDviaF3KxoCAMAQAvD_BwE" TargetMode="External"/><Relationship Id="rId18" Type="http://schemas.openxmlformats.org/officeDocument/2006/relationships/hyperlink" Target="https://www.cobasi.com.br/formicida-citromax-formimax-10x50g-900199847/p?idsku=900199552&amp;gclid=Cj0KCQjwl7qSBhD-ARIsACvV1X284SUUDQTnddGgGBwHKirY6tr5hE0Ojfd7HSDTMFbVwFXqbaceLrkaAmj_EALw_wcB"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s://www.in.gov.br/materia/-/asset_publisher/Kujrw0TZC2Mb/content/id/20239255/do1-2017-05-26-instrucao-normativa-n-5-de-26-de-maio-de-2017-20237783" TargetMode="External"/><Relationship Id="rId2"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hmloja.com.br/calca-brim-azul-marinho-uniforme-profissional" TargetMode="External"/><Relationship Id="rId2" Type="http://schemas.openxmlformats.org/officeDocument/2006/relationships/hyperlink" Target="https://www.mameluko.com.br/tenis-profissional-iate-works-ii-azul-marinho.html?utm_campaign=SOFTWORKS+SHOPPING&amp;utm_source=google&amp;utm_medium=ppc&amp;utm_term=&amp;utm_content=3392122xCjwKCAjw3cSSBhBGEiwAVII0Z-qSMWiu-jm4aklYcwvfaigx6-S9HsoygsYDIlzbYKGnHZ3ZijGjOBoCfsgQAvD_BwE&amp;gclid=CjwKCAjw3cSSBhBGEiwAVII0Z-qSMWiu-jm4aklYcwvfaigx6-S9HsoygsYDIlzbYKGnHZ3ZijGjOBoCfsgQAvD_BwE" TargetMode="External"/><Relationship Id="rId3" Type="http://schemas.openxmlformats.org/officeDocument/2006/relationships/hyperlink" Target="https://www.saleshoes.com.br/feminino/profissional/tenis-profissional-soft-works-azul-marinho-?parceiro=7405" TargetMode="External"/><Relationship Id="rId4" Type="http://schemas.openxmlformats.org/officeDocument/2006/relationships/hyperlink" Target="https://www.zattini.com.br/kit-meias-trifil-cano-longo-esportivas-3-pecas-masculina-branco-F18-1083-014?campaign=gglepqpla&amp;gclid=CjwKCAjw3cSSBhBGEiwAVII0Z5DP0P26NGV4rwD0f8qUQ5gO93mc3FdmO9q6dOHqNSQ4b2WO41SxqxoCZqMQAvD_BwE&amp;gclsrc=aw.ds" TargetMode="External"/><Relationship Id="rId9" Type="http://schemas.openxmlformats.org/officeDocument/2006/relationships/hyperlink" Target="https://www.anita.com.br/produto/cinto-masculino-fasolo-preto-161208-70617?utm_source=google&amp;utm_medium=cpc&amp;utm_campaign=shopping&amp;utm_source=adwords&amp;utm_campaing=&amp;utm_medium=&amp;utm_content=&amp;gclid=CjwKCAjw3cSSBhBGEiwAVII0Z0m90yzeD4zcp5zrKeEDfZ3lDQCed8PbHxt0FqQ7k4wDrDV8HHG1WBoCyxsQAvD_BwE" TargetMode="External"/><Relationship Id="rId5" Type="http://schemas.openxmlformats.org/officeDocument/2006/relationships/hyperlink" Target="https://www.superepi.com.br/bota-de-pvc-preta-com-solado-amarelo-cano-medio-marluvas-vulcaflex-ca-42291--p1052152?tsid=16&amp;gclid=CjwKCAjw3cSSBhBGEiwAVII0Z1w-i9ooK13kbW40dUL_tdYIPfKKL9XlBE-7_RBb1CHzKk2C4WXRUBoCN5EQAvD_BwE" TargetMode="External"/><Relationship Id="rId6" Type="http://schemas.openxmlformats.org/officeDocument/2006/relationships/hyperlink" Target="https://www.fardasexpress.com.br/camisa-tricoline-manga-longa-branco-70228?utm_source=&amp;utm_medium=&amp;utm_campaign=&amp;gclid=CjwKCAjw3cSSBhBGEiwAVII0Z9D-aoplwpoqbdlQ5mfUw4j8Ijl5XklgiTb8vmyDmhtM5GuygRV74hoCopgQAvD_BwE" TargetMode="External"/><Relationship Id="rId7" Type="http://schemas.openxmlformats.org/officeDocument/2006/relationships/hyperlink" Target="https://hebertuniformes.com.br/loja/social/feminino/blusa-social-tricoline-manga-baby-look/" TargetMode="External"/><Relationship Id="rId8" Type="http://schemas.openxmlformats.org/officeDocument/2006/relationships/hyperlink" Target="https://www.perlatto.com.br/sapato-social-masculino-6601-preto-burned/p?idsku=3435&amp;utm_source=googleshopping&amp;utm_campaign=perlatto&amp;gclid=CjwKCAjw3cSSBhBGEiwAVII0Z-ZHVXmGK2GQa3F5XoyB5F-C450ZlrkH8Czw03u7c8b_imcA8qo_XBoCaIIQAvD_BwE" TargetMode="External"/><Relationship Id="rId1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63"/>
    <col customWidth="1" min="2" max="3" width="12.88"/>
    <col customWidth="1" min="4" max="4" width="12.38"/>
    <col customWidth="1" min="5" max="5" width="12.0"/>
    <col customWidth="1" min="6" max="8" width="12.13"/>
    <col customWidth="1" min="9" max="9" width="13.5"/>
    <col customWidth="1" min="10" max="10" width="12.38"/>
    <col customWidth="1" min="11" max="12" width="11.63"/>
    <col customWidth="1" min="13" max="13" width="29.88"/>
    <col customWidth="1" min="14" max="14" width="26.88"/>
    <col customWidth="1" min="15" max="26" width="7.75"/>
  </cols>
  <sheetData>
    <row r="1" ht="120.0" customHeight="1">
      <c r="A1" s="1" t="s">
        <v>0</v>
      </c>
      <c r="L1" s="1"/>
      <c r="M1" s="1"/>
      <c r="N1" s="1"/>
    </row>
    <row r="2">
      <c r="A2" s="1"/>
      <c r="B2" s="1"/>
      <c r="C2" s="1"/>
      <c r="D2" s="1"/>
      <c r="E2" s="1"/>
      <c r="F2" s="1"/>
      <c r="G2" s="1"/>
      <c r="H2" s="1"/>
      <c r="I2" s="1"/>
      <c r="J2" s="1"/>
      <c r="K2" s="1"/>
      <c r="L2" s="1"/>
      <c r="M2" s="1"/>
      <c r="N2" s="1"/>
    </row>
    <row r="3">
      <c r="A3" s="2" t="s">
        <v>1</v>
      </c>
      <c r="B3" s="1"/>
      <c r="C3" s="1"/>
      <c r="D3" s="1"/>
      <c r="E3" s="1"/>
      <c r="F3" s="1"/>
      <c r="G3" s="1"/>
      <c r="H3" s="1"/>
      <c r="I3" s="1"/>
      <c r="J3" s="1"/>
      <c r="K3" s="1"/>
      <c r="L3" s="1"/>
      <c r="M3" s="1"/>
      <c r="N3" s="1"/>
    </row>
    <row r="4">
      <c r="A4" s="1"/>
      <c r="B4" s="1"/>
      <c r="C4" s="1"/>
      <c r="D4" s="1"/>
      <c r="E4" s="1"/>
      <c r="F4" s="1"/>
      <c r="G4" s="1"/>
      <c r="H4" s="1"/>
      <c r="I4" s="1"/>
      <c r="J4" s="1"/>
      <c r="K4" s="1"/>
      <c r="L4" s="1"/>
      <c r="M4" s="1"/>
      <c r="N4" s="1"/>
    </row>
    <row r="5">
      <c r="A5" s="3" t="s">
        <v>2</v>
      </c>
      <c r="B5" s="4" t="s">
        <v>3</v>
      </c>
      <c r="C5" s="4" t="s">
        <v>4</v>
      </c>
      <c r="D5" s="4" t="s">
        <v>5</v>
      </c>
      <c r="E5" s="4" t="s">
        <v>6</v>
      </c>
      <c r="F5" s="4" t="s">
        <v>7</v>
      </c>
      <c r="G5" s="4" t="s">
        <v>8</v>
      </c>
      <c r="H5" s="4" t="s">
        <v>9</v>
      </c>
      <c r="I5" s="4" t="s">
        <v>10</v>
      </c>
      <c r="J5" s="4" t="s">
        <v>11</v>
      </c>
      <c r="K5" s="4" t="s">
        <v>12</v>
      </c>
      <c r="L5" s="5" t="s">
        <v>13</v>
      </c>
      <c r="M5" s="5" t="s">
        <v>14</v>
      </c>
      <c r="N5" s="5" t="s">
        <v>15</v>
      </c>
    </row>
    <row r="6">
      <c r="A6" s="4" t="s">
        <v>16</v>
      </c>
      <c r="B6" s="6" t="s">
        <v>17</v>
      </c>
      <c r="C6" s="7" t="s">
        <v>18</v>
      </c>
      <c r="D6" s="6" t="s">
        <v>19</v>
      </c>
      <c r="E6" s="6" t="s">
        <v>20</v>
      </c>
      <c r="F6" s="7" t="s">
        <v>21</v>
      </c>
      <c r="G6" s="8"/>
      <c r="H6" s="8"/>
      <c r="I6" s="8"/>
      <c r="J6" s="8"/>
      <c r="K6" s="6"/>
      <c r="L6" s="9"/>
      <c r="M6" s="9"/>
      <c r="N6" s="9"/>
    </row>
    <row r="7">
      <c r="A7" s="4" t="s">
        <v>22</v>
      </c>
      <c r="B7" s="10" t="s">
        <v>23</v>
      </c>
      <c r="C7" s="11" t="s">
        <v>24</v>
      </c>
      <c r="D7" s="6"/>
      <c r="E7" s="11" t="s">
        <v>25</v>
      </c>
      <c r="F7" s="7" t="s">
        <v>26</v>
      </c>
      <c r="G7" s="8"/>
      <c r="H7" s="8"/>
      <c r="I7" s="8"/>
      <c r="J7" s="8"/>
      <c r="K7" s="11"/>
      <c r="L7" s="12"/>
      <c r="M7" s="12"/>
      <c r="N7" s="12"/>
    </row>
    <row r="8">
      <c r="A8" s="13" t="s">
        <v>27</v>
      </c>
      <c r="B8" s="14">
        <v>45.82</v>
      </c>
      <c r="C8" s="15">
        <f>1.69*12
</f>
        <v>20.28</v>
      </c>
      <c r="D8" s="14" t="s">
        <v>28</v>
      </c>
      <c r="E8" s="15">
        <f>2.29*12</f>
        <v>27.48</v>
      </c>
      <c r="F8" s="14">
        <v>30.48</v>
      </c>
      <c r="G8" s="15"/>
      <c r="H8" s="15"/>
      <c r="I8" s="15"/>
      <c r="J8" s="15"/>
      <c r="K8" s="15"/>
      <c r="L8" s="16">
        <f>IFERROR(MEDIAN($B8:$K8),"-")</f>
        <v>28.98</v>
      </c>
      <c r="M8" s="16">
        <f>IFERROR(L8*(1-50%),"-")</f>
        <v>14.49</v>
      </c>
      <c r="N8" s="16">
        <f>IFERROR(L8*(1+50%),"-")</f>
        <v>43.47</v>
      </c>
    </row>
    <row r="9">
      <c r="A9" s="4" t="s">
        <v>29</v>
      </c>
      <c r="B9" s="15" t="str">
        <f t="shared" ref="B9:K9" si="1">IFERROR(IF(B8&gt;$N8,"Não válido",IF(B8&lt;$M8,"Não válido",B8)),"-")</f>
        <v>Não válido</v>
      </c>
      <c r="C9" s="15">
        <f t="shared" si="1"/>
        <v>20.28</v>
      </c>
      <c r="D9" s="15" t="str">
        <f t="shared" si="1"/>
        <v>Não válido</v>
      </c>
      <c r="E9" s="15">
        <f t="shared" si="1"/>
        <v>27.48</v>
      </c>
      <c r="F9" s="15">
        <f t="shared" si="1"/>
        <v>30.48</v>
      </c>
      <c r="G9" s="15" t="str">
        <f t="shared" si="1"/>
        <v>Não válido</v>
      </c>
      <c r="H9" s="15" t="str">
        <f t="shared" si="1"/>
        <v>Não válido</v>
      </c>
      <c r="I9" s="15" t="str">
        <f t="shared" si="1"/>
        <v>Não válido</v>
      </c>
      <c r="J9" s="15" t="str">
        <f t="shared" si="1"/>
        <v>Não válido</v>
      </c>
      <c r="K9" s="15" t="str">
        <f t="shared" si="1"/>
        <v>Não válido</v>
      </c>
      <c r="L9" s="1"/>
      <c r="M9" s="1"/>
      <c r="N9" s="1"/>
    </row>
    <row r="10">
      <c r="A10" s="17" t="s">
        <v>30</v>
      </c>
      <c r="B10" s="16">
        <f>IFERROR(MIN(B9:K9),"-")</f>
        <v>20.28</v>
      </c>
      <c r="C10" s="18"/>
      <c r="D10" s="18"/>
      <c r="E10" s="18"/>
      <c r="F10" s="18"/>
      <c r="G10" s="18"/>
      <c r="H10" s="18"/>
      <c r="I10" s="18"/>
      <c r="J10" s="18"/>
      <c r="K10" s="18"/>
      <c r="L10" s="1"/>
      <c r="M10" s="1"/>
      <c r="N10" s="1"/>
    </row>
    <row r="11">
      <c r="A11" s="17" t="s">
        <v>31</v>
      </c>
      <c r="B11" s="16">
        <f>IFERROR(MEDIAN(B9:K9),"-")</f>
        <v>27.48</v>
      </c>
      <c r="C11" s="18"/>
      <c r="D11" s="18"/>
      <c r="E11" s="18"/>
      <c r="F11" s="18"/>
      <c r="G11" s="18"/>
      <c r="H11" s="18"/>
      <c r="I11" s="18"/>
      <c r="J11" s="18"/>
      <c r="K11" s="18"/>
      <c r="L11" s="1"/>
      <c r="M11" s="1"/>
      <c r="N11" s="1"/>
    </row>
    <row r="12">
      <c r="A12" s="17" t="s">
        <v>32</v>
      </c>
      <c r="B12" s="16">
        <f>IFERROR(AVERAGE(B9:K9),"-")</f>
        <v>26.08</v>
      </c>
      <c r="C12" s="18"/>
      <c r="D12" s="18"/>
      <c r="E12" s="18"/>
      <c r="F12" s="18"/>
      <c r="G12" s="18"/>
      <c r="H12" s="18"/>
      <c r="I12" s="18"/>
      <c r="J12" s="18"/>
      <c r="K12" s="18"/>
      <c r="L12" s="1"/>
      <c r="M12" s="1"/>
      <c r="N12" s="1"/>
    </row>
    <row r="13">
      <c r="A13" s="17" t="s">
        <v>33</v>
      </c>
      <c r="B13" s="16">
        <f>IFERROR(MAX(B9:K9),"-")</f>
        <v>30.48</v>
      </c>
      <c r="C13" s="18"/>
      <c r="D13" s="18"/>
      <c r="E13" s="18"/>
      <c r="F13" s="18"/>
      <c r="G13" s="18"/>
      <c r="H13" s="18"/>
      <c r="I13" s="18"/>
      <c r="J13" s="18"/>
      <c r="K13" s="18"/>
      <c r="L13" s="1"/>
      <c r="M13" s="1"/>
      <c r="N13" s="1"/>
    </row>
    <row r="14">
      <c r="A14" s="1"/>
      <c r="B14" s="1"/>
      <c r="C14" s="1"/>
      <c r="D14" s="1"/>
      <c r="E14" s="1"/>
      <c r="F14" s="1"/>
      <c r="G14" s="1"/>
      <c r="H14" s="1"/>
      <c r="I14" s="1"/>
      <c r="J14" s="1"/>
      <c r="K14" s="1"/>
      <c r="L14" s="1"/>
      <c r="M14" s="1"/>
      <c r="N14" s="1"/>
    </row>
    <row r="15">
      <c r="A15" s="1"/>
      <c r="B15" s="1"/>
      <c r="C15" s="1"/>
      <c r="D15" s="1"/>
      <c r="E15" s="1"/>
      <c r="F15" s="1"/>
      <c r="G15" s="1"/>
      <c r="H15" s="1"/>
      <c r="I15" s="1"/>
      <c r="J15" s="1"/>
      <c r="K15" s="1"/>
      <c r="L15" s="1"/>
      <c r="M15" s="1"/>
      <c r="N15" s="1"/>
    </row>
    <row r="16">
      <c r="A16" s="3" t="s">
        <v>34</v>
      </c>
      <c r="B16" s="19" t="s">
        <v>3</v>
      </c>
      <c r="C16" s="19" t="s">
        <v>4</v>
      </c>
      <c r="D16" s="19" t="s">
        <v>5</v>
      </c>
      <c r="E16" s="19" t="s">
        <v>6</v>
      </c>
      <c r="F16" s="4" t="s">
        <v>7</v>
      </c>
      <c r="G16" s="4" t="s">
        <v>8</v>
      </c>
      <c r="H16" s="4" t="s">
        <v>9</v>
      </c>
      <c r="I16" s="4" t="s">
        <v>10</v>
      </c>
      <c r="J16" s="4" t="s">
        <v>11</v>
      </c>
      <c r="K16" s="4" t="s">
        <v>12</v>
      </c>
      <c r="L16" s="5" t="s">
        <v>13</v>
      </c>
      <c r="M16" s="5" t="s">
        <v>14</v>
      </c>
      <c r="N16" s="5" t="s">
        <v>15</v>
      </c>
    </row>
    <row r="17">
      <c r="A17" s="20" t="s">
        <v>16</v>
      </c>
      <c r="B17" s="6" t="s">
        <v>17</v>
      </c>
      <c r="C17" s="6" t="s">
        <v>35</v>
      </c>
      <c r="D17" s="6" t="s">
        <v>19</v>
      </c>
      <c r="E17" s="6" t="s">
        <v>20</v>
      </c>
      <c r="F17" s="21" t="s">
        <v>36</v>
      </c>
      <c r="G17" s="8"/>
      <c r="H17" s="8"/>
      <c r="I17" s="8"/>
      <c r="J17" s="8"/>
      <c r="K17" s="6"/>
      <c r="L17" s="9"/>
      <c r="M17" s="9"/>
      <c r="N17" s="9"/>
    </row>
    <row r="18">
      <c r="A18" s="20" t="s">
        <v>22</v>
      </c>
      <c r="B18" s="6" t="s">
        <v>37</v>
      </c>
      <c r="C18" s="11" t="s">
        <v>38</v>
      </c>
      <c r="D18" s="22" t="s">
        <v>39</v>
      </c>
      <c r="E18" s="6"/>
      <c r="F18" s="21" t="s">
        <v>40</v>
      </c>
      <c r="G18" s="8"/>
      <c r="H18" s="8"/>
      <c r="I18" s="8"/>
      <c r="J18" s="8"/>
      <c r="K18" s="11"/>
      <c r="L18" s="12"/>
      <c r="M18" s="12"/>
      <c r="N18" s="12"/>
    </row>
    <row r="19">
      <c r="A19" s="13" t="s">
        <v>27</v>
      </c>
      <c r="B19" s="23">
        <f>19.99*12</f>
        <v>239.88</v>
      </c>
      <c r="C19" s="15">
        <f>5.39*12</f>
        <v>64.68</v>
      </c>
      <c r="D19" s="23">
        <f>8*12</f>
        <v>96</v>
      </c>
      <c r="E19" s="24" t="s">
        <v>28</v>
      </c>
      <c r="F19" s="14">
        <v>131.04</v>
      </c>
      <c r="G19" s="15"/>
      <c r="H19" s="15"/>
      <c r="I19" s="15"/>
      <c r="J19" s="15"/>
      <c r="K19" s="15"/>
      <c r="L19" s="16">
        <f>IFERROR(MEDIAN($B19:$K19),"-")</f>
        <v>113.52</v>
      </c>
      <c r="M19" s="16">
        <f>IFERROR(L19*(1-50%),"-")</f>
        <v>56.76</v>
      </c>
      <c r="N19" s="16">
        <f>IFERROR(L19*(1+50%),"-")</f>
        <v>170.28</v>
      </c>
    </row>
    <row r="20">
      <c r="A20" s="4" t="s">
        <v>29</v>
      </c>
      <c r="B20" s="15" t="str">
        <f t="shared" ref="B20:K20" si="2">IFERROR(IF(B19&gt;$N19,"Não válido",IF(B19&lt;$M19,"Não válido",B19)),"-")</f>
        <v>Não válido</v>
      </c>
      <c r="C20" s="15">
        <f t="shared" si="2"/>
        <v>64.68</v>
      </c>
      <c r="D20" s="15">
        <f t="shared" si="2"/>
        <v>96</v>
      </c>
      <c r="E20" s="15" t="str">
        <f t="shared" si="2"/>
        <v>Não válido</v>
      </c>
      <c r="F20" s="15">
        <f t="shared" si="2"/>
        <v>131.04</v>
      </c>
      <c r="G20" s="15" t="str">
        <f t="shared" si="2"/>
        <v>Não válido</v>
      </c>
      <c r="H20" s="15" t="str">
        <f t="shared" si="2"/>
        <v>Não válido</v>
      </c>
      <c r="I20" s="15" t="str">
        <f t="shared" si="2"/>
        <v>Não válido</v>
      </c>
      <c r="J20" s="15" t="str">
        <f t="shared" si="2"/>
        <v>Não válido</v>
      </c>
      <c r="K20" s="15" t="str">
        <f t="shared" si="2"/>
        <v>Não válido</v>
      </c>
      <c r="L20" s="1"/>
      <c r="M20" s="1"/>
      <c r="N20" s="1"/>
    </row>
    <row r="21" ht="15.75" customHeight="1">
      <c r="A21" s="17" t="s">
        <v>30</v>
      </c>
      <c r="B21" s="16">
        <f>IFERROR(MIN(B20:K20),"-")</f>
        <v>64.68</v>
      </c>
      <c r="C21" s="18"/>
      <c r="D21" s="18"/>
      <c r="E21" s="18"/>
      <c r="F21" s="18"/>
      <c r="G21" s="18"/>
      <c r="H21" s="18"/>
      <c r="I21" s="18"/>
      <c r="J21" s="18"/>
      <c r="K21" s="18"/>
      <c r="L21" s="1"/>
      <c r="M21" s="1"/>
      <c r="N21" s="1"/>
    </row>
    <row r="22" ht="15.75" customHeight="1">
      <c r="A22" s="17" t="s">
        <v>31</v>
      </c>
      <c r="B22" s="16">
        <f>IFERROR(MEDIAN(B20:K20),"-")</f>
        <v>96</v>
      </c>
      <c r="C22" s="18"/>
      <c r="D22" s="18"/>
      <c r="E22" s="18"/>
      <c r="F22" s="18"/>
      <c r="G22" s="18"/>
      <c r="H22" s="18"/>
      <c r="I22" s="18"/>
      <c r="J22" s="18"/>
      <c r="K22" s="18"/>
      <c r="L22" s="1"/>
      <c r="M22" s="1"/>
      <c r="N22" s="1"/>
    </row>
    <row r="23" ht="15.75" customHeight="1">
      <c r="A23" s="17" t="s">
        <v>32</v>
      </c>
      <c r="B23" s="16">
        <f>IFERROR(AVERAGE(B20:K20),"-")</f>
        <v>97.24</v>
      </c>
      <c r="C23" s="18"/>
      <c r="D23" s="18"/>
      <c r="E23" s="18"/>
      <c r="F23" s="18"/>
      <c r="G23" s="18"/>
      <c r="H23" s="18"/>
      <c r="I23" s="18"/>
      <c r="J23" s="18"/>
      <c r="K23" s="18"/>
      <c r="L23" s="1"/>
      <c r="M23" s="1"/>
      <c r="N23" s="1"/>
    </row>
    <row r="24" ht="15.75" customHeight="1">
      <c r="A24" s="17" t="s">
        <v>33</v>
      </c>
      <c r="B24" s="16">
        <f>IFERROR(MAX(B20:K20),"-")</f>
        <v>131.04</v>
      </c>
      <c r="C24" s="18"/>
      <c r="D24" s="18"/>
      <c r="E24" s="18"/>
      <c r="F24" s="18"/>
      <c r="G24" s="18"/>
      <c r="H24" s="18"/>
      <c r="I24" s="18"/>
      <c r="J24" s="18"/>
      <c r="K24" s="18"/>
      <c r="L24" s="1"/>
      <c r="M24" s="1"/>
      <c r="N24" s="1"/>
    </row>
    <row r="25" ht="15.75" customHeight="1">
      <c r="A25" s="1"/>
      <c r="B25" s="1"/>
      <c r="C25" s="1"/>
      <c r="D25" s="1"/>
      <c r="E25" s="1"/>
      <c r="F25" s="1"/>
      <c r="G25" s="1"/>
      <c r="H25" s="1"/>
      <c r="I25" s="1"/>
      <c r="J25" s="1"/>
      <c r="K25" s="1"/>
      <c r="L25" s="1"/>
      <c r="M25" s="1"/>
      <c r="N25" s="1"/>
    </row>
    <row r="26">
      <c r="A26" s="3" t="s">
        <v>41</v>
      </c>
      <c r="B26" s="4" t="s">
        <v>3</v>
      </c>
      <c r="C26" s="4" t="s">
        <v>4</v>
      </c>
      <c r="D26" s="4" t="s">
        <v>5</v>
      </c>
      <c r="E26" s="4" t="s">
        <v>6</v>
      </c>
      <c r="F26" s="4" t="s">
        <v>7</v>
      </c>
      <c r="G26" s="4" t="s">
        <v>8</v>
      </c>
      <c r="H26" s="4" t="s">
        <v>9</v>
      </c>
      <c r="I26" s="4" t="s">
        <v>10</v>
      </c>
      <c r="J26" s="4" t="s">
        <v>11</v>
      </c>
      <c r="K26" s="4" t="s">
        <v>12</v>
      </c>
      <c r="L26" s="5" t="s">
        <v>13</v>
      </c>
      <c r="M26" s="5" t="s">
        <v>14</v>
      </c>
      <c r="N26" s="5" t="s">
        <v>15</v>
      </c>
    </row>
    <row r="27">
      <c r="A27" s="4" t="s">
        <v>16</v>
      </c>
      <c r="B27" s="6" t="s">
        <v>17</v>
      </c>
      <c r="C27" s="6" t="s">
        <v>35</v>
      </c>
      <c r="D27" s="6" t="s">
        <v>19</v>
      </c>
      <c r="E27" s="6" t="s">
        <v>20</v>
      </c>
      <c r="F27" s="7" t="s">
        <v>42</v>
      </c>
      <c r="G27" s="8"/>
      <c r="H27" s="8"/>
      <c r="I27" s="8"/>
      <c r="J27" s="8"/>
      <c r="K27" s="6"/>
      <c r="L27" s="9"/>
      <c r="M27" s="9"/>
      <c r="N27" s="9"/>
    </row>
    <row r="28">
      <c r="A28" s="4" t="s">
        <v>22</v>
      </c>
      <c r="B28" s="25" t="s">
        <v>43</v>
      </c>
      <c r="C28" s="11" t="s">
        <v>44</v>
      </c>
      <c r="D28" s="25"/>
      <c r="E28" s="7" t="s">
        <v>45</v>
      </c>
      <c r="F28" s="26" t="s">
        <v>46</v>
      </c>
      <c r="G28" s="8"/>
      <c r="H28" s="8"/>
      <c r="I28" s="8"/>
      <c r="J28" s="8"/>
      <c r="K28" s="11"/>
      <c r="L28" s="12"/>
      <c r="M28" s="12"/>
      <c r="N28" s="12"/>
    </row>
    <row r="29" ht="15.75" customHeight="1">
      <c r="A29" s="13" t="s">
        <v>27</v>
      </c>
      <c r="B29" s="15">
        <f>101.88</f>
        <v>101.88</v>
      </c>
      <c r="C29" s="15">
        <f>4.41*12</f>
        <v>52.92</v>
      </c>
      <c r="D29" s="14" t="s">
        <v>28</v>
      </c>
      <c r="E29" s="15">
        <f>5.5*12</f>
        <v>66</v>
      </c>
      <c r="F29" s="14">
        <v>108.48</v>
      </c>
      <c r="G29" s="15"/>
      <c r="H29" s="15"/>
      <c r="I29" s="15"/>
      <c r="J29" s="15"/>
      <c r="K29" s="15"/>
      <c r="L29" s="16">
        <f>IFERROR(MEDIAN($B29:$K29),"-")</f>
        <v>83.94</v>
      </c>
      <c r="M29" s="16">
        <f>IFERROR(L29*(1-50%),"-")</f>
        <v>41.97</v>
      </c>
      <c r="N29" s="16">
        <f>IFERROR(L29*(1+50%),"-")</f>
        <v>125.91</v>
      </c>
    </row>
    <row r="30" ht="15.75" customHeight="1">
      <c r="A30" s="4" t="s">
        <v>29</v>
      </c>
      <c r="B30" s="15">
        <f t="shared" ref="B30:K30" si="3">IFERROR(IF(B29&gt;$N29,"Não válido",IF(B29&lt;$M29,"Não válido",B29)),"-")</f>
        <v>101.88</v>
      </c>
      <c r="C30" s="15">
        <f t="shared" si="3"/>
        <v>52.92</v>
      </c>
      <c r="D30" s="15" t="str">
        <f t="shared" si="3"/>
        <v>Não válido</v>
      </c>
      <c r="E30" s="15">
        <f t="shared" si="3"/>
        <v>66</v>
      </c>
      <c r="F30" s="15">
        <f t="shared" si="3"/>
        <v>108.48</v>
      </c>
      <c r="G30" s="15" t="str">
        <f t="shared" si="3"/>
        <v>Não válido</v>
      </c>
      <c r="H30" s="15" t="str">
        <f t="shared" si="3"/>
        <v>Não válido</v>
      </c>
      <c r="I30" s="15" t="str">
        <f t="shared" si="3"/>
        <v>Não válido</v>
      </c>
      <c r="J30" s="15" t="str">
        <f t="shared" si="3"/>
        <v>Não válido</v>
      </c>
      <c r="K30" s="15" t="str">
        <f t="shared" si="3"/>
        <v>Não válido</v>
      </c>
      <c r="L30" s="1"/>
      <c r="M30" s="1"/>
      <c r="N30" s="1"/>
    </row>
    <row r="31" ht="15.75" customHeight="1">
      <c r="A31" s="17" t="s">
        <v>30</v>
      </c>
      <c r="B31" s="16">
        <f>IFERROR(MIN(B30:K30),"-")</f>
        <v>52.92</v>
      </c>
      <c r="C31" s="18"/>
      <c r="D31" s="18"/>
      <c r="E31" s="18"/>
      <c r="F31" s="18"/>
      <c r="G31" s="18"/>
      <c r="H31" s="18"/>
      <c r="I31" s="18"/>
      <c r="J31" s="18"/>
      <c r="K31" s="18"/>
      <c r="L31" s="1"/>
      <c r="M31" s="1"/>
      <c r="N31" s="1"/>
    </row>
    <row r="32" ht="15.75" customHeight="1">
      <c r="A32" s="17" t="s">
        <v>31</v>
      </c>
      <c r="B32" s="16">
        <f>IFERROR(MEDIAN(B30:K30),"-")</f>
        <v>83.94</v>
      </c>
      <c r="C32" s="18"/>
      <c r="D32" s="18"/>
      <c r="E32" s="18"/>
      <c r="F32" s="18"/>
      <c r="G32" s="18"/>
      <c r="H32" s="18"/>
      <c r="I32" s="18"/>
      <c r="J32" s="18"/>
      <c r="K32" s="18"/>
      <c r="L32" s="1"/>
      <c r="M32" s="1"/>
      <c r="N32" s="1"/>
    </row>
    <row r="33" ht="15.75" customHeight="1">
      <c r="A33" s="17" t="s">
        <v>32</v>
      </c>
      <c r="B33" s="16">
        <f>IFERROR(AVERAGE(B30:K30),"-")</f>
        <v>82.32</v>
      </c>
      <c r="C33" s="18"/>
      <c r="D33" s="18"/>
      <c r="E33" s="18"/>
      <c r="F33" s="18"/>
      <c r="G33" s="18"/>
      <c r="H33" s="18"/>
      <c r="I33" s="18"/>
      <c r="J33" s="18"/>
      <c r="K33" s="18"/>
      <c r="L33" s="1"/>
      <c r="M33" s="1"/>
      <c r="N33" s="1"/>
    </row>
    <row r="34" ht="15.75" customHeight="1">
      <c r="A34" s="17" t="s">
        <v>33</v>
      </c>
      <c r="B34" s="16">
        <f>IFERROR(MAX(B30:K30),"-")</f>
        <v>108.48</v>
      </c>
      <c r="C34" s="18"/>
      <c r="D34" s="18"/>
      <c r="E34" s="18"/>
      <c r="F34" s="18"/>
      <c r="G34" s="18"/>
      <c r="H34" s="18"/>
      <c r="I34" s="18"/>
      <c r="J34" s="18"/>
      <c r="K34" s="18"/>
      <c r="L34" s="1"/>
      <c r="M34" s="1"/>
      <c r="N34" s="1"/>
    </row>
    <row r="35" ht="15.75" customHeight="1">
      <c r="A35" s="1"/>
      <c r="B35" s="1"/>
      <c r="C35" s="1"/>
      <c r="D35" s="1"/>
      <c r="E35" s="1"/>
      <c r="F35" s="1"/>
      <c r="G35" s="1"/>
      <c r="H35" s="1"/>
      <c r="I35" s="1"/>
      <c r="J35" s="1"/>
      <c r="K35" s="1"/>
      <c r="L35" s="1"/>
      <c r="M35" s="1"/>
      <c r="N35" s="1"/>
    </row>
    <row r="36">
      <c r="A36" s="3" t="s">
        <v>47</v>
      </c>
      <c r="B36" s="4" t="s">
        <v>3</v>
      </c>
      <c r="C36" s="4" t="s">
        <v>4</v>
      </c>
      <c r="D36" s="19" t="s">
        <v>5</v>
      </c>
      <c r="E36" s="4" t="s">
        <v>6</v>
      </c>
      <c r="F36" s="4" t="s">
        <v>7</v>
      </c>
      <c r="G36" s="4" t="s">
        <v>8</v>
      </c>
      <c r="H36" s="4" t="s">
        <v>9</v>
      </c>
      <c r="I36" s="4" t="s">
        <v>10</v>
      </c>
      <c r="J36" s="4" t="s">
        <v>11</v>
      </c>
      <c r="K36" s="4" t="s">
        <v>12</v>
      </c>
      <c r="L36" s="5" t="s">
        <v>13</v>
      </c>
      <c r="M36" s="5" t="s">
        <v>14</v>
      </c>
      <c r="N36" s="5" t="s">
        <v>15</v>
      </c>
    </row>
    <row r="37" ht="24.75" customHeight="1">
      <c r="A37" s="4" t="s">
        <v>16</v>
      </c>
      <c r="B37" s="6" t="s">
        <v>17</v>
      </c>
      <c r="C37" s="6" t="s">
        <v>35</v>
      </c>
      <c r="D37" s="6" t="s">
        <v>19</v>
      </c>
      <c r="E37" s="6" t="s">
        <v>20</v>
      </c>
      <c r="F37" s="6"/>
      <c r="G37" s="6"/>
      <c r="H37" s="8"/>
      <c r="I37" s="8"/>
      <c r="J37" s="8"/>
      <c r="K37" s="6"/>
      <c r="L37" s="9"/>
      <c r="M37" s="9"/>
      <c r="N37" s="9"/>
    </row>
    <row r="38" ht="24.75" customHeight="1">
      <c r="A38" s="4" t="s">
        <v>22</v>
      </c>
      <c r="B38" s="7" t="s">
        <v>48</v>
      </c>
      <c r="C38" s="11" t="s">
        <v>49</v>
      </c>
      <c r="D38" s="11" t="s">
        <v>50</v>
      </c>
      <c r="E38" s="21" t="s">
        <v>51</v>
      </c>
      <c r="F38" s="6"/>
      <c r="G38" s="7"/>
      <c r="H38" s="8"/>
      <c r="I38" s="8"/>
      <c r="J38" s="8"/>
      <c r="K38" s="8"/>
      <c r="L38" s="12"/>
      <c r="M38" s="12"/>
      <c r="N38" s="12"/>
    </row>
    <row r="39" ht="15.75" customHeight="1">
      <c r="A39" s="13" t="s">
        <v>52</v>
      </c>
      <c r="B39" s="14">
        <v>12.425108</v>
      </c>
      <c r="C39" s="24">
        <v>7.8</v>
      </c>
      <c r="D39" s="24">
        <v>10.0</v>
      </c>
      <c r="E39" s="14">
        <v>6.5</v>
      </c>
      <c r="F39" s="15"/>
      <c r="G39" s="14"/>
      <c r="H39" s="15"/>
      <c r="I39" s="15"/>
      <c r="J39" s="15"/>
      <c r="K39" s="15"/>
      <c r="L39" s="16">
        <f>IFERROR(MEDIAN($B39:$K39),"-")</f>
        <v>8.9</v>
      </c>
      <c r="M39" s="16">
        <f>IFERROR(L39*(1-50%),"-")</f>
        <v>4.45</v>
      </c>
      <c r="N39" s="16">
        <f>IFERROR(L39*(1+50%),"-")</f>
        <v>13.35</v>
      </c>
    </row>
    <row r="40" ht="15.75" customHeight="1">
      <c r="A40" s="4" t="s">
        <v>29</v>
      </c>
      <c r="B40" s="15">
        <f t="shared" ref="B40:K40" si="4">IFERROR(IF(B39&gt;$N39,"Não válido",IF(B39&lt;$M39,"Não válido",B39)),"-")</f>
        <v>12.425108</v>
      </c>
      <c r="C40" s="15">
        <f t="shared" si="4"/>
        <v>7.8</v>
      </c>
      <c r="D40" s="15">
        <f t="shared" si="4"/>
        <v>10</v>
      </c>
      <c r="E40" s="15">
        <f t="shared" si="4"/>
        <v>6.5</v>
      </c>
      <c r="F40" s="15" t="str">
        <f t="shared" si="4"/>
        <v>Não válido</v>
      </c>
      <c r="G40" s="15" t="str">
        <f t="shared" si="4"/>
        <v>Não válido</v>
      </c>
      <c r="H40" s="15" t="str">
        <f t="shared" si="4"/>
        <v>Não válido</v>
      </c>
      <c r="I40" s="15" t="str">
        <f t="shared" si="4"/>
        <v>Não válido</v>
      </c>
      <c r="J40" s="15" t="str">
        <f t="shared" si="4"/>
        <v>Não válido</v>
      </c>
      <c r="K40" s="15" t="str">
        <f t="shared" si="4"/>
        <v>Não válido</v>
      </c>
      <c r="L40" s="1"/>
      <c r="M40" s="1"/>
      <c r="N40" s="1"/>
    </row>
    <row r="41" ht="15.75" customHeight="1">
      <c r="A41" s="17" t="s">
        <v>30</v>
      </c>
      <c r="B41" s="16">
        <f>IFERROR(MIN(B40:K40),"-")</f>
        <v>6.5</v>
      </c>
      <c r="C41" s="18"/>
      <c r="D41" s="18"/>
      <c r="E41" s="18"/>
      <c r="F41" s="18"/>
      <c r="G41" s="18"/>
      <c r="H41" s="18"/>
      <c r="I41" s="18"/>
      <c r="J41" s="18"/>
      <c r="K41" s="18"/>
      <c r="L41" s="1"/>
      <c r="M41" s="1"/>
      <c r="N41" s="1"/>
    </row>
    <row r="42" ht="15.75" customHeight="1">
      <c r="A42" s="17" t="s">
        <v>31</v>
      </c>
      <c r="B42" s="16">
        <f>IFERROR(MEDIAN(B40:K40),"-")</f>
        <v>8.9</v>
      </c>
      <c r="C42" s="18"/>
      <c r="D42" s="18"/>
      <c r="E42" s="18"/>
      <c r="F42" s="18"/>
      <c r="G42" s="18"/>
      <c r="H42" s="18"/>
      <c r="I42" s="18"/>
      <c r="J42" s="18"/>
      <c r="K42" s="18"/>
      <c r="L42" s="1"/>
      <c r="M42" s="1"/>
      <c r="N42" s="1"/>
    </row>
    <row r="43" ht="15.75" customHeight="1">
      <c r="A43" s="17" t="s">
        <v>32</v>
      </c>
      <c r="B43" s="16">
        <f>IFERROR(AVERAGE(B40:K40),"-")</f>
        <v>9.181277</v>
      </c>
      <c r="C43" s="18"/>
      <c r="D43" s="18"/>
      <c r="E43" s="18"/>
      <c r="F43" s="18"/>
      <c r="G43" s="18"/>
      <c r="H43" s="18"/>
      <c r="I43" s="18"/>
      <c r="J43" s="18"/>
      <c r="K43" s="18"/>
      <c r="L43" s="1"/>
      <c r="M43" s="1"/>
      <c r="N43" s="1"/>
    </row>
    <row r="44" ht="15.75" customHeight="1">
      <c r="A44" s="17" t="s">
        <v>33</v>
      </c>
      <c r="B44" s="16">
        <f>IFERROR(MAX(B40:K40),"-")</f>
        <v>12.425108</v>
      </c>
      <c r="C44" s="18"/>
      <c r="D44" s="18"/>
      <c r="E44" s="18"/>
      <c r="F44" s="18"/>
      <c r="G44" s="18"/>
      <c r="H44" s="18"/>
      <c r="I44" s="18"/>
      <c r="J44" s="18"/>
      <c r="K44" s="18"/>
      <c r="L44" s="1"/>
      <c r="M44" s="1"/>
      <c r="N44" s="1"/>
    </row>
    <row r="45" ht="15.75" customHeight="1">
      <c r="A45" s="1"/>
      <c r="B45" s="1"/>
      <c r="C45" s="1"/>
      <c r="D45" s="1"/>
      <c r="E45" s="1"/>
      <c r="F45" s="1"/>
      <c r="G45" s="1"/>
      <c r="H45" s="1"/>
      <c r="I45" s="1"/>
      <c r="J45" s="1"/>
      <c r="K45" s="1"/>
      <c r="L45" s="1"/>
      <c r="M45" s="1"/>
      <c r="N45" s="1"/>
    </row>
    <row r="46">
      <c r="A46" s="27" t="s">
        <v>53</v>
      </c>
      <c r="B46" s="19" t="s">
        <v>3</v>
      </c>
      <c r="C46" s="19" t="s">
        <v>4</v>
      </c>
      <c r="D46" s="19" t="s">
        <v>5</v>
      </c>
      <c r="E46" s="19" t="s">
        <v>6</v>
      </c>
      <c r="F46" s="19" t="s">
        <v>7</v>
      </c>
      <c r="G46" s="4" t="s">
        <v>8</v>
      </c>
      <c r="H46" s="4" t="s">
        <v>9</v>
      </c>
      <c r="I46" s="4" t="s">
        <v>10</v>
      </c>
      <c r="J46" s="4" t="s">
        <v>11</v>
      </c>
      <c r="K46" s="4" t="s">
        <v>12</v>
      </c>
      <c r="L46" s="5" t="s">
        <v>13</v>
      </c>
      <c r="M46" s="5" t="s">
        <v>14</v>
      </c>
      <c r="N46" s="5" t="s">
        <v>15</v>
      </c>
    </row>
    <row r="47" ht="24.75" customHeight="1">
      <c r="A47" s="20" t="s">
        <v>16</v>
      </c>
      <c r="B47" s="6" t="s">
        <v>17</v>
      </c>
      <c r="C47" s="6" t="s">
        <v>35</v>
      </c>
      <c r="D47" s="6" t="s">
        <v>19</v>
      </c>
      <c r="E47" s="6" t="s">
        <v>20</v>
      </c>
      <c r="F47" s="7" t="s">
        <v>54</v>
      </c>
      <c r="G47" s="21" t="s">
        <v>55</v>
      </c>
      <c r="H47" s="8"/>
      <c r="I47" s="8"/>
      <c r="J47" s="8"/>
      <c r="K47" s="6"/>
      <c r="L47" s="9"/>
      <c r="M47" s="9"/>
      <c r="N47" s="9"/>
    </row>
    <row r="48" ht="24.75" customHeight="1">
      <c r="A48" s="20" t="s">
        <v>22</v>
      </c>
      <c r="B48" s="7" t="s">
        <v>56</v>
      </c>
      <c r="C48" s="11" t="s">
        <v>57</v>
      </c>
      <c r="D48" s="6"/>
      <c r="E48" s="7" t="s">
        <v>58</v>
      </c>
      <c r="F48" s="7" t="s">
        <v>59</v>
      </c>
      <c r="G48" s="21" t="s">
        <v>60</v>
      </c>
      <c r="H48" s="8"/>
      <c r="I48" s="8"/>
      <c r="J48" s="8"/>
      <c r="K48" s="11"/>
      <c r="L48" s="12"/>
      <c r="M48" s="12"/>
      <c r="N48" s="12"/>
    </row>
    <row r="49" ht="15.75" customHeight="1">
      <c r="A49" s="13" t="s">
        <v>61</v>
      </c>
      <c r="B49" s="23">
        <f>37.341429</f>
        <v>37.341429</v>
      </c>
      <c r="C49" s="14">
        <v>68.33</v>
      </c>
      <c r="D49" s="24" t="s">
        <v>28</v>
      </c>
      <c r="E49" s="24">
        <v>15.0</v>
      </c>
      <c r="F49" s="24">
        <v>87.9</v>
      </c>
      <c r="G49" s="14">
        <v>72.1</v>
      </c>
      <c r="H49" s="15"/>
      <c r="I49" s="15"/>
      <c r="J49" s="15"/>
      <c r="K49" s="14"/>
      <c r="L49" s="16">
        <f>IFERROR(MEDIAN($B49:$K49),"-")</f>
        <v>68.33</v>
      </c>
      <c r="M49" s="16">
        <f>IFERROR(L49*(1-50%),"-")</f>
        <v>34.165</v>
      </c>
      <c r="N49" s="16">
        <f>IFERROR(L49*(1+50%),"-")</f>
        <v>102.495</v>
      </c>
    </row>
    <row r="50" ht="15.75" customHeight="1">
      <c r="A50" s="4" t="s">
        <v>29</v>
      </c>
      <c r="B50" s="15">
        <f t="shared" ref="B50:K50" si="5">IFERROR(IF(B49&gt;$N49,"Não válido",IF(B49&lt;$M49,"Não válido",B49)),"-")</f>
        <v>37.341429</v>
      </c>
      <c r="C50" s="15">
        <f t="shared" si="5"/>
        <v>68.33</v>
      </c>
      <c r="D50" s="15" t="str">
        <f t="shared" si="5"/>
        <v>Não válido</v>
      </c>
      <c r="E50" s="15" t="str">
        <f t="shared" si="5"/>
        <v>Não válido</v>
      </c>
      <c r="F50" s="15">
        <f t="shared" si="5"/>
        <v>87.9</v>
      </c>
      <c r="G50" s="15">
        <f t="shared" si="5"/>
        <v>72.1</v>
      </c>
      <c r="H50" s="15" t="str">
        <f t="shared" si="5"/>
        <v>Não válido</v>
      </c>
      <c r="I50" s="15" t="str">
        <f t="shared" si="5"/>
        <v>Não válido</v>
      </c>
      <c r="J50" s="15" t="str">
        <f t="shared" si="5"/>
        <v>Não válido</v>
      </c>
      <c r="K50" s="15" t="str">
        <f t="shared" si="5"/>
        <v>Não válido</v>
      </c>
      <c r="L50" s="1"/>
      <c r="M50" s="1"/>
      <c r="N50" s="1"/>
    </row>
    <row r="51" ht="15.75" customHeight="1">
      <c r="A51" s="17" t="s">
        <v>30</v>
      </c>
      <c r="B51" s="16">
        <f>IFERROR(MIN(B50:K50),"-")</f>
        <v>37.341429</v>
      </c>
      <c r="C51" s="18"/>
      <c r="D51" s="18"/>
      <c r="E51" s="18"/>
      <c r="F51" s="18"/>
      <c r="G51" s="18"/>
      <c r="H51" s="18"/>
      <c r="I51" s="18"/>
      <c r="J51" s="18"/>
      <c r="K51" s="18"/>
      <c r="L51" s="1"/>
      <c r="M51" s="1"/>
      <c r="N51" s="1"/>
    </row>
    <row r="52" ht="15.75" customHeight="1">
      <c r="A52" s="17" t="s">
        <v>31</v>
      </c>
      <c r="B52" s="16">
        <f>IFERROR(MEDIAN(B50:K50),"-")</f>
        <v>70.215</v>
      </c>
      <c r="C52" s="18"/>
      <c r="D52" s="18"/>
      <c r="E52" s="18"/>
      <c r="F52" s="18"/>
      <c r="G52" s="18"/>
      <c r="H52" s="18"/>
      <c r="I52" s="18"/>
      <c r="J52" s="18"/>
      <c r="K52" s="18"/>
      <c r="L52" s="1"/>
      <c r="M52" s="1"/>
      <c r="N52" s="1"/>
    </row>
    <row r="53" ht="15.75" customHeight="1">
      <c r="A53" s="17" t="s">
        <v>32</v>
      </c>
      <c r="B53" s="16">
        <f>IFERROR(AVERAGE(B50:K50),"-")</f>
        <v>66.41785725</v>
      </c>
      <c r="C53" s="18"/>
      <c r="D53" s="18"/>
      <c r="E53" s="18"/>
      <c r="F53" s="18"/>
      <c r="G53" s="18"/>
      <c r="H53" s="18"/>
      <c r="I53" s="18"/>
      <c r="J53" s="18"/>
      <c r="K53" s="18"/>
      <c r="L53" s="1"/>
      <c r="M53" s="1"/>
      <c r="N53" s="1"/>
    </row>
    <row r="54" ht="15.75" customHeight="1">
      <c r="A54" s="17" t="s">
        <v>33</v>
      </c>
      <c r="B54" s="16">
        <f>IFERROR(MAX(B50:K50),"-")</f>
        <v>87.9</v>
      </c>
      <c r="C54" s="18"/>
      <c r="D54" s="18"/>
      <c r="E54" s="18"/>
      <c r="F54" s="18"/>
      <c r="G54" s="18"/>
      <c r="H54" s="18"/>
      <c r="I54" s="18"/>
      <c r="J54" s="18"/>
      <c r="K54" s="18"/>
      <c r="L54" s="1"/>
      <c r="M54" s="1"/>
      <c r="N54" s="1"/>
    </row>
    <row r="55" ht="15.75" customHeight="1">
      <c r="A55" s="1"/>
      <c r="B55" s="1"/>
      <c r="C55" s="1"/>
      <c r="D55" s="1"/>
      <c r="E55" s="1"/>
      <c r="F55" s="1"/>
      <c r="G55" s="1"/>
      <c r="H55" s="1"/>
      <c r="I55" s="1"/>
      <c r="J55" s="1"/>
      <c r="K55" s="1"/>
      <c r="L55" s="1"/>
      <c r="M55" s="1"/>
      <c r="N55" s="1"/>
    </row>
    <row r="56">
      <c r="A56" s="27" t="s">
        <v>62</v>
      </c>
      <c r="B56" s="19" t="s">
        <v>3</v>
      </c>
      <c r="C56" s="19" t="s">
        <v>4</v>
      </c>
      <c r="D56" s="19" t="s">
        <v>5</v>
      </c>
      <c r="E56" s="4" t="s">
        <v>6</v>
      </c>
      <c r="F56" s="4" t="s">
        <v>7</v>
      </c>
      <c r="G56" s="4" t="s">
        <v>8</v>
      </c>
      <c r="H56" s="4" t="s">
        <v>9</v>
      </c>
      <c r="I56" s="4" t="s">
        <v>10</v>
      </c>
      <c r="J56" s="4" t="s">
        <v>11</v>
      </c>
      <c r="K56" s="4" t="s">
        <v>12</v>
      </c>
      <c r="L56" s="5" t="s">
        <v>13</v>
      </c>
      <c r="M56" s="5" t="s">
        <v>14</v>
      </c>
      <c r="N56" s="5" t="s">
        <v>15</v>
      </c>
    </row>
    <row r="57" ht="24.75" customHeight="1">
      <c r="A57" s="20" t="s">
        <v>16</v>
      </c>
      <c r="B57" s="6" t="s">
        <v>17</v>
      </c>
      <c r="C57" s="6" t="s">
        <v>35</v>
      </c>
      <c r="D57" s="6" t="s">
        <v>19</v>
      </c>
      <c r="E57" s="6" t="s">
        <v>20</v>
      </c>
      <c r="F57" s="7" t="s">
        <v>63</v>
      </c>
      <c r="G57" s="7" t="s">
        <v>64</v>
      </c>
      <c r="H57" s="8"/>
      <c r="I57" s="8"/>
      <c r="J57" s="8"/>
      <c r="K57" s="6"/>
      <c r="L57" s="9"/>
      <c r="M57" s="9"/>
      <c r="N57" s="9"/>
    </row>
    <row r="58" ht="24.75" customHeight="1">
      <c r="A58" s="20" t="s">
        <v>22</v>
      </c>
      <c r="B58" s="21" t="s">
        <v>65</v>
      </c>
      <c r="C58" s="8"/>
      <c r="D58" s="7" t="s">
        <v>66</v>
      </c>
      <c r="E58" s="21" t="s">
        <v>67</v>
      </c>
      <c r="F58" s="7" t="s">
        <v>68</v>
      </c>
      <c r="G58" s="7" t="s">
        <v>69</v>
      </c>
      <c r="H58" s="8"/>
      <c r="I58" s="8"/>
      <c r="J58" s="8"/>
      <c r="K58" s="8"/>
      <c r="L58" s="12"/>
      <c r="M58" s="12"/>
      <c r="N58" s="12"/>
    </row>
    <row r="59" ht="15.75" customHeight="1">
      <c r="A59" s="13" t="s">
        <v>27</v>
      </c>
      <c r="B59" s="14">
        <v>702.24</v>
      </c>
      <c r="C59" s="14" t="s">
        <v>28</v>
      </c>
      <c r="D59" s="23">
        <f>6*12</f>
        <v>72</v>
      </c>
      <c r="E59" s="14">
        <f>7*12</f>
        <v>84</v>
      </c>
      <c r="F59" s="14">
        <v>207.8</v>
      </c>
      <c r="G59" s="14">
        <v>129.0</v>
      </c>
      <c r="H59" s="15"/>
      <c r="I59" s="15"/>
      <c r="J59" s="15"/>
      <c r="K59" s="14"/>
      <c r="L59" s="16">
        <f>IFERROR(MEDIAN($B59:$K59),"-")</f>
        <v>129</v>
      </c>
      <c r="M59" s="16">
        <f>IFERROR(L59*(1-50%),"-")</f>
        <v>64.5</v>
      </c>
      <c r="N59" s="16">
        <f>IFERROR(L59*(1+50%),"-")</f>
        <v>193.5</v>
      </c>
    </row>
    <row r="60" ht="15.75" customHeight="1">
      <c r="A60" s="4" t="s">
        <v>29</v>
      </c>
      <c r="B60" s="15" t="str">
        <f t="shared" ref="B60:K60" si="6">IFERROR(IF(B59&gt;$N59,"Não válido",IF(B59&lt;$M59,"Não válido",B59)),"-")</f>
        <v>Não válido</v>
      </c>
      <c r="C60" s="15" t="str">
        <f t="shared" si="6"/>
        <v>Não válido</v>
      </c>
      <c r="D60" s="15">
        <f t="shared" si="6"/>
        <v>72</v>
      </c>
      <c r="E60" s="15">
        <f t="shared" si="6"/>
        <v>84</v>
      </c>
      <c r="F60" s="15" t="str">
        <f t="shared" si="6"/>
        <v>Não válido</v>
      </c>
      <c r="G60" s="15">
        <f t="shared" si="6"/>
        <v>129</v>
      </c>
      <c r="H60" s="15" t="str">
        <f t="shared" si="6"/>
        <v>Não válido</v>
      </c>
      <c r="I60" s="15" t="str">
        <f t="shared" si="6"/>
        <v>Não válido</v>
      </c>
      <c r="J60" s="15" t="str">
        <f t="shared" si="6"/>
        <v>Não válido</v>
      </c>
      <c r="K60" s="15" t="str">
        <f t="shared" si="6"/>
        <v>Não válido</v>
      </c>
      <c r="L60" s="1"/>
      <c r="M60" s="1"/>
      <c r="N60" s="1"/>
    </row>
    <row r="61" ht="15.75" customHeight="1">
      <c r="A61" s="17" t="s">
        <v>30</v>
      </c>
      <c r="B61" s="16">
        <f>IFERROR(MIN(B60:K60),"-")</f>
        <v>72</v>
      </c>
      <c r="C61" s="18"/>
      <c r="D61" s="18"/>
      <c r="E61" s="18"/>
      <c r="F61" s="18"/>
      <c r="G61" s="18"/>
      <c r="H61" s="18"/>
      <c r="I61" s="18"/>
      <c r="J61" s="18"/>
      <c r="K61" s="18"/>
      <c r="L61" s="1"/>
      <c r="M61" s="1"/>
      <c r="N61" s="1"/>
    </row>
    <row r="62" ht="15.75" customHeight="1">
      <c r="A62" s="17" t="s">
        <v>31</v>
      </c>
      <c r="B62" s="16">
        <f>IFERROR(MEDIAN(B60:K60),"-")</f>
        <v>84</v>
      </c>
      <c r="C62" s="18"/>
      <c r="D62" s="18"/>
      <c r="E62" s="18"/>
      <c r="F62" s="18"/>
      <c r="G62" s="18"/>
      <c r="H62" s="18"/>
      <c r="I62" s="18"/>
      <c r="J62" s="18"/>
      <c r="K62" s="18"/>
      <c r="L62" s="1"/>
      <c r="M62" s="1"/>
      <c r="N62" s="1"/>
    </row>
    <row r="63" ht="15.75" customHeight="1">
      <c r="A63" s="17" t="s">
        <v>32</v>
      </c>
      <c r="B63" s="16">
        <f>IFERROR(AVERAGE(B60:K60),"-")</f>
        <v>95</v>
      </c>
      <c r="C63" s="18"/>
      <c r="D63" s="18"/>
      <c r="E63" s="18"/>
      <c r="F63" s="18"/>
      <c r="G63" s="18"/>
      <c r="H63" s="18"/>
      <c r="I63" s="18"/>
      <c r="J63" s="18"/>
      <c r="K63" s="18"/>
      <c r="L63" s="1"/>
      <c r="M63" s="1"/>
      <c r="N63" s="1"/>
    </row>
    <row r="64" ht="15.75" customHeight="1">
      <c r="A64" s="17" t="s">
        <v>33</v>
      </c>
      <c r="B64" s="16">
        <f>IFERROR(MAX(B60:K60),"-")</f>
        <v>129</v>
      </c>
      <c r="C64" s="18"/>
      <c r="D64" s="18"/>
      <c r="E64" s="18"/>
      <c r="F64" s="18"/>
      <c r="G64" s="18"/>
      <c r="H64" s="18"/>
      <c r="I64" s="18"/>
      <c r="J64" s="18"/>
      <c r="K64" s="18"/>
      <c r="L64" s="1"/>
      <c r="M64" s="1"/>
      <c r="N64" s="1"/>
    </row>
    <row r="65" ht="15.75" customHeight="1">
      <c r="A65" s="1"/>
      <c r="B65" s="1"/>
      <c r="C65" s="1"/>
      <c r="D65" s="1"/>
      <c r="E65" s="1"/>
      <c r="F65" s="1"/>
      <c r="G65" s="1"/>
      <c r="H65" s="1"/>
      <c r="I65" s="1"/>
      <c r="J65" s="1"/>
      <c r="K65" s="1"/>
      <c r="L65" s="1"/>
      <c r="M65" s="1"/>
      <c r="N65" s="1"/>
    </row>
    <row r="66">
      <c r="A66" s="27" t="s">
        <v>70</v>
      </c>
      <c r="B66" s="19" t="s">
        <v>3</v>
      </c>
      <c r="C66" s="19" t="s">
        <v>4</v>
      </c>
      <c r="D66" s="19" t="s">
        <v>5</v>
      </c>
      <c r="E66" s="19" t="s">
        <v>6</v>
      </c>
      <c r="F66" s="4" t="s">
        <v>7</v>
      </c>
      <c r="G66" s="4" t="s">
        <v>8</v>
      </c>
      <c r="H66" s="4" t="s">
        <v>9</v>
      </c>
      <c r="I66" s="4" t="s">
        <v>10</v>
      </c>
      <c r="J66" s="4" t="s">
        <v>11</v>
      </c>
      <c r="K66" s="4" t="s">
        <v>12</v>
      </c>
      <c r="L66" s="5" t="s">
        <v>13</v>
      </c>
      <c r="M66" s="5" t="s">
        <v>14</v>
      </c>
      <c r="N66" s="5" t="s">
        <v>15</v>
      </c>
    </row>
    <row r="67" ht="24.75" customHeight="1">
      <c r="A67" s="20" t="s">
        <v>16</v>
      </c>
      <c r="B67" s="6" t="s">
        <v>17</v>
      </c>
      <c r="C67" s="6" t="s">
        <v>35</v>
      </c>
      <c r="D67" s="6" t="s">
        <v>19</v>
      </c>
      <c r="E67" s="6" t="s">
        <v>20</v>
      </c>
      <c r="F67" s="7" t="s">
        <v>71</v>
      </c>
      <c r="G67" s="8"/>
      <c r="H67" s="8"/>
      <c r="I67" s="8"/>
      <c r="J67" s="8"/>
      <c r="K67" s="6"/>
      <c r="L67" s="9"/>
      <c r="M67" s="9"/>
      <c r="N67" s="9"/>
    </row>
    <row r="68" ht="24.75" customHeight="1">
      <c r="A68" s="20" t="s">
        <v>22</v>
      </c>
      <c r="B68" s="28" t="s">
        <v>72</v>
      </c>
      <c r="C68" s="8"/>
      <c r="D68" s="22" t="s">
        <v>73</v>
      </c>
      <c r="E68" s="6"/>
      <c r="F68" s="21" t="s">
        <v>74</v>
      </c>
      <c r="G68" s="8"/>
      <c r="H68" s="8"/>
      <c r="I68" s="8"/>
      <c r="J68" s="8"/>
      <c r="K68" s="8"/>
      <c r="L68" s="12"/>
      <c r="M68" s="12"/>
      <c r="N68" s="12"/>
    </row>
    <row r="69" ht="15.75" customHeight="1">
      <c r="A69" s="13" t="s">
        <v>27</v>
      </c>
      <c r="B69" s="14">
        <v>19.28</v>
      </c>
      <c r="C69" s="14" t="s">
        <v>28</v>
      </c>
      <c r="D69" s="23">
        <f>1.85*12</f>
        <v>22.2</v>
      </c>
      <c r="E69" s="24" t="s">
        <v>28</v>
      </c>
      <c r="F69" s="14">
        <v>23.52</v>
      </c>
      <c r="G69" s="15"/>
      <c r="H69" s="15"/>
      <c r="I69" s="15"/>
      <c r="J69" s="15"/>
      <c r="K69" s="14"/>
      <c r="L69" s="16">
        <f>IFERROR(MEDIAN($B69:$K69),"-")</f>
        <v>22.2</v>
      </c>
      <c r="M69" s="16">
        <f>IFERROR(L69*(1-50%),"-")</f>
        <v>11.1</v>
      </c>
      <c r="N69" s="16">
        <f>IFERROR(L69*(1+50%),"-")</f>
        <v>33.3</v>
      </c>
    </row>
    <row r="70" ht="15.75" customHeight="1">
      <c r="A70" s="4" t="s">
        <v>29</v>
      </c>
      <c r="B70" s="15">
        <f t="shared" ref="B70:K70" si="7">IFERROR(IF(B69&gt;$N69,"Não válido",IF(B69&lt;$M69,"Não válido",B69)),"-")</f>
        <v>19.28</v>
      </c>
      <c r="C70" s="15" t="str">
        <f t="shared" si="7"/>
        <v>Não válido</v>
      </c>
      <c r="D70" s="15">
        <f t="shared" si="7"/>
        <v>22.2</v>
      </c>
      <c r="E70" s="15" t="str">
        <f t="shared" si="7"/>
        <v>Não válido</v>
      </c>
      <c r="F70" s="15">
        <f t="shared" si="7"/>
        <v>23.52</v>
      </c>
      <c r="G70" s="15" t="str">
        <f t="shared" si="7"/>
        <v>Não válido</v>
      </c>
      <c r="H70" s="15" t="str">
        <f t="shared" si="7"/>
        <v>Não válido</v>
      </c>
      <c r="I70" s="15" t="str">
        <f t="shared" si="7"/>
        <v>Não válido</v>
      </c>
      <c r="J70" s="15" t="str">
        <f t="shared" si="7"/>
        <v>Não válido</v>
      </c>
      <c r="K70" s="15" t="str">
        <f t="shared" si="7"/>
        <v>Não válido</v>
      </c>
      <c r="L70" s="1"/>
      <c r="M70" s="1"/>
      <c r="N70" s="1"/>
    </row>
    <row r="71" ht="15.75" customHeight="1">
      <c r="A71" s="17" t="s">
        <v>30</v>
      </c>
      <c r="B71" s="16">
        <f>IFERROR(MIN(B70:K70),"-")</f>
        <v>19.28</v>
      </c>
      <c r="C71" s="18"/>
      <c r="D71" s="18"/>
      <c r="E71" s="18"/>
      <c r="F71" s="18"/>
      <c r="G71" s="18"/>
      <c r="H71" s="18"/>
      <c r="I71" s="18"/>
      <c r="J71" s="18"/>
      <c r="K71" s="18"/>
      <c r="L71" s="1"/>
      <c r="M71" s="1"/>
      <c r="N71" s="1"/>
    </row>
    <row r="72" ht="15.75" customHeight="1">
      <c r="A72" s="17" t="s">
        <v>31</v>
      </c>
      <c r="B72" s="16">
        <f>IFERROR(MEDIAN(B70:K70),"-")</f>
        <v>22.2</v>
      </c>
      <c r="C72" s="18"/>
      <c r="D72" s="18"/>
      <c r="E72" s="18"/>
      <c r="F72" s="18"/>
      <c r="G72" s="18"/>
      <c r="H72" s="18"/>
      <c r="I72" s="18"/>
      <c r="J72" s="18"/>
      <c r="K72" s="18"/>
      <c r="L72" s="1"/>
      <c r="M72" s="1"/>
      <c r="N72" s="1"/>
    </row>
    <row r="73" ht="15.75" customHeight="1">
      <c r="A73" s="17" t="s">
        <v>32</v>
      </c>
      <c r="B73" s="16">
        <f>IFERROR(AVERAGE(B70:K70),"-")</f>
        <v>21.66666667</v>
      </c>
      <c r="C73" s="18"/>
      <c r="D73" s="18"/>
      <c r="E73" s="18"/>
      <c r="F73" s="18"/>
      <c r="G73" s="18"/>
      <c r="H73" s="18"/>
      <c r="I73" s="18"/>
      <c r="J73" s="18"/>
      <c r="K73" s="18"/>
      <c r="L73" s="1"/>
      <c r="M73" s="1"/>
      <c r="N73" s="1"/>
    </row>
    <row r="74" ht="15.75" customHeight="1">
      <c r="A74" s="17" t="s">
        <v>33</v>
      </c>
      <c r="B74" s="16">
        <f>IFERROR(MAX(B70:K70),"-")</f>
        <v>23.52</v>
      </c>
      <c r="C74" s="18"/>
      <c r="D74" s="18"/>
      <c r="E74" s="18"/>
      <c r="F74" s="18"/>
      <c r="G74" s="18"/>
      <c r="H74" s="18"/>
      <c r="I74" s="18"/>
      <c r="J74" s="18"/>
      <c r="K74" s="18"/>
      <c r="L74" s="1"/>
      <c r="M74" s="1"/>
      <c r="N74" s="1"/>
    </row>
    <row r="75" ht="15.75" customHeight="1">
      <c r="A75" s="1"/>
      <c r="B75" s="1"/>
      <c r="C75" s="1"/>
      <c r="D75" s="1"/>
      <c r="E75" s="1"/>
      <c r="F75" s="1"/>
      <c r="G75" s="1"/>
      <c r="H75" s="1"/>
      <c r="I75" s="1"/>
      <c r="J75" s="1"/>
      <c r="K75" s="1"/>
      <c r="L75" s="1"/>
      <c r="M75" s="1"/>
      <c r="N75" s="1"/>
    </row>
    <row r="76">
      <c r="A76" s="27" t="s">
        <v>75</v>
      </c>
      <c r="B76" s="19" t="s">
        <v>3</v>
      </c>
      <c r="C76" s="19" t="s">
        <v>4</v>
      </c>
      <c r="D76" s="19" t="s">
        <v>5</v>
      </c>
      <c r="E76" s="19" t="s">
        <v>6</v>
      </c>
      <c r="F76" s="4" t="s">
        <v>7</v>
      </c>
      <c r="G76" s="4" t="s">
        <v>8</v>
      </c>
      <c r="H76" s="4" t="s">
        <v>9</v>
      </c>
      <c r="I76" s="4" t="s">
        <v>10</v>
      </c>
      <c r="J76" s="4" t="s">
        <v>11</v>
      </c>
      <c r="K76" s="4" t="s">
        <v>12</v>
      </c>
      <c r="L76" s="5" t="s">
        <v>13</v>
      </c>
      <c r="M76" s="5" t="s">
        <v>14</v>
      </c>
      <c r="N76" s="5" t="s">
        <v>15</v>
      </c>
    </row>
    <row r="77" ht="24.75" customHeight="1">
      <c r="A77" s="20" t="s">
        <v>16</v>
      </c>
      <c r="B77" s="6" t="s">
        <v>17</v>
      </c>
      <c r="C77" s="6" t="s">
        <v>35</v>
      </c>
      <c r="D77" s="6" t="s">
        <v>19</v>
      </c>
      <c r="E77" s="6" t="s">
        <v>20</v>
      </c>
      <c r="F77" s="21" t="s">
        <v>76</v>
      </c>
      <c r="G77" s="7" t="s">
        <v>77</v>
      </c>
      <c r="H77" s="7" t="s">
        <v>78</v>
      </c>
      <c r="I77" s="8"/>
      <c r="J77" s="8"/>
      <c r="K77" s="6"/>
      <c r="L77" s="9"/>
      <c r="M77" s="9"/>
      <c r="N77" s="9"/>
    </row>
    <row r="78" ht="24.75" customHeight="1">
      <c r="A78" s="20" t="s">
        <v>22</v>
      </c>
      <c r="B78" s="29" t="s">
        <v>79</v>
      </c>
      <c r="C78" s="11" t="s">
        <v>80</v>
      </c>
      <c r="D78" s="6"/>
      <c r="E78" s="11" t="s">
        <v>81</v>
      </c>
      <c r="F78" s="21" t="s">
        <v>82</v>
      </c>
      <c r="G78" s="7" t="s">
        <v>83</v>
      </c>
      <c r="H78" s="7" t="s">
        <v>84</v>
      </c>
      <c r="I78" s="8"/>
      <c r="J78" s="8"/>
      <c r="K78" s="11"/>
      <c r="L78" s="12"/>
      <c r="M78" s="12"/>
      <c r="N78" s="12"/>
    </row>
    <row r="79" ht="15.75" customHeight="1">
      <c r="A79" s="13" t="s">
        <v>85</v>
      </c>
      <c r="B79" s="24">
        <v>64.11</v>
      </c>
      <c r="C79" s="14">
        <v>17.2</v>
      </c>
      <c r="D79" s="24" t="s">
        <v>28</v>
      </c>
      <c r="E79" s="24">
        <v>18.0</v>
      </c>
      <c r="F79" s="14">
        <v>165.9</v>
      </c>
      <c r="G79" s="14">
        <v>129.9</v>
      </c>
      <c r="H79" s="14">
        <v>127.55</v>
      </c>
      <c r="I79" s="15"/>
      <c r="J79" s="15"/>
      <c r="K79" s="14"/>
      <c r="L79" s="16">
        <f>IFERROR(MEDIAN($B79:$K79),"-")</f>
        <v>95.83</v>
      </c>
      <c r="M79" s="16">
        <f>IFERROR(L79*(1-50%),"-")</f>
        <v>47.915</v>
      </c>
      <c r="N79" s="16">
        <f>IFERROR(L79*(1+50%),"-")</f>
        <v>143.745</v>
      </c>
    </row>
    <row r="80" ht="15.75" customHeight="1">
      <c r="A80" s="4" t="s">
        <v>29</v>
      </c>
      <c r="B80" s="15">
        <f t="shared" ref="B80:K80" si="8">IFERROR(IF(B79&gt;$N79,"Não válido",IF(B79&lt;$M79,"Não válido",B79)),"-")</f>
        <v>64.11</v>
      </c>
      <c r="C80" s="15" t="str">
        <f t="shared" si="8"/>
        <v>Não válido</v>
      </c>
      <c r="D80" s="15" t="str">
        <f t="shared" si="8"/>
        <v>Não válido</v>
      </c>
      <c r="E80" s="15" t="str">
        <f t="shared" si="8"/>
        <v>Não válido</v>
      </c>
      <c r="F80" s="15" t="str">
        <f t="shared" si="8"/>
        <v>Não válido</v>
      </c>
      <c r="G80" s="15">
        <f t="shared" si="8"/>
        <v>129.9</v>
      </c>
      <c r="H80" s="15">
        <f t="shared" si="8"/>
        <v>127.55</v>
      </c>
      <c r="I80" s="15" t="str">
        <f t="shared" si="8"/>
        <v>Não válido</v>
      </c>
      <c r="J80" s="15" t="str">
        <f t="shared" si="8"/>
        <v>Não válido</v>
      </c>
      <c r="K80" s="15" t="str">
        <f t="shared" si="8"/>
        <v>Não válido</v>
      </c>
      <c r="L80" s="1"/>
      <c r="M80" s="1"/>
      <c r="N80" s="1"/>
    </row>
    <row r="81" ht="15.75" customHeight="1">
      <c r="A81" s="17" t="s">
        <v>30</v>
      </c>
      <c r="B81" s="16">
        <f>IFERROR(MIN(B80:K80),"-")</f>
        <v>64.11</v>
      </c>
      <c r="C81" s="18"/>
      <c r="D81" s="18"/>
      <c r="E81" s="18"/>
      <c r="F81" s="18"/>
      <c r="G81" s="18"/>
      <c r="H81" s="18"/>
      <c r="I81" s="18"/>
      <c r="J81" s="18"/>
      <c r="K81" s="18"/>
      <c r="L81" s="1"/>
      <c r="M81" s="1"/>
      <c r="N81" s="1"/>
    </row>
    <row r="82" ht="15.75" customHeight="1">
      <c r="A82" s="17" t="s">
        <v>31</v>
      </c>
      <c r="B82" s="16">
        <f>IFERROR(MEDIAN(B80:K80),"-")</f>
        <v>127.55</v>
      </c>
      <c r="C82" s="18"/>
      <c r="D82" s="18"/>
      <c r="E82" s="18"/>
      <c r="F82" s="18"/>
      <c r="G82" s="18"/>
      <c r="H82" s="18"/>
      <c r="I82" s="18"/>
      <c r="J82" s="18"/>
      <c r="K82" s="18"/>
      <c r="L82" s="1"/>
      <c r="M82" s="1"/>
      <c r="N82" s="1"/>
    </row>
    <row r="83" ht="15.75" customHeight="1">
      <c r="A83" s="17" t="s">
        <v>32</v>
      </c>
      <c r="B83" s="16">
        <f>IFERROR(AVERAGE(B80:K80),"-")</f>
        <v>107.1866667</v>
      </c>
      <c r="C83" s="18"/>
      <c r="D83" s="18"/>
      <c r="E83" s="18"/>
      <c r="F83" s="18"/>
      <c r="G83" s="18"/>
      <c r="H83" s="18"/>
      <c r="I83" s="18"/>
      <c r="J83" s="18"/>
      <c r="K83" s="18"/>
      <c r="L83" s="1"/>
      <c r="M83" s="1"/>
      <c r="N83" s="1"/>
    </row>
    <row r="84" ht="15.75" customHeight="1">
      <c r="A84" s="17" t="s">
        <v>33</v>
      </c>
      <c r="B84" s="16">
        <f>IFERROR(MAX(B80:K80),"-")</f>
        <v>129.9</v>
      </c>
      <c r="C84" s="18"/>
      <c r="D84" s="18"/>
      <c r="E84" s="18"/>
      <c r="F84" s="18"/>
      <c r="G84" s="18"/>
      <c r="H84" s="18"/>
      <c r="I84" s="18"/>
      <c r="J84" s="18"/>
      <c r="K84" s="18"/>
      <c r="L84" s="1"/>
      <c r="M84" s="1"/>
      <c r="N84" s="1"/>
    </row>
    <row r="85" ht="15.75" customHeight="1">
      <c r="A85" s="1"/>
      <c r="B85" s="1"/>
      <c r="C85" s="1"/>
      <c r="D85" s="1"/>
      <c r="E85" s="1"/>
      <c r="F85" s="1"/>
      <c r="G85" s="1"/>
      <c r="H85" s="1"/>
      <c r="I85" s="1"/>
      <c r="J85" s="1"/>
      <c r="K85" s="1"/>
      <c r="L85" s="1"/>
      <c r="M85" s="1"/>
      <c r="N85" s="1"/>
    </row>
    <row r="86">
      <c r="A86" s="27" t="s">
        <v>86</v>
      </c>
      <c r="B86" s="19" t="s">
        <v>3</v>
      </c>
      <c r="C86" s="19" t="s">
        <v>4</v>
      </c>
      <c r="D86" s="19" t="s">
        <v>5</v>
      </c>
      <c r="E86" s="19" t="s">
        <v>6</v>
      </c>
      <c r="F86" s="19" t="s">
        <v>7</v>
      </c>
      <c r="G86" s="4" t="s">
        <v>8</v>
      </c>
      <c r="H86" s="4" t="s">
        <v>9</v>
      </c>
      <c r="I86" s="4" t="s">
        <v>10</v>
      </c>
      <c r="J86" s="4" t="s">
        <v>11</v>
      </c>
      <c r="K86" s="4" t="s">
        <v>12</v>
      </c>
      <c r="L86" s="5" t="s">
        <v>13</v>
      </c>
      <c r="M86" s="5" t="s">
        <v>14</v>
      </c>
      <c r="N86" s="5" t="s">
        <v>15</v>
      </c>
    </row>
    <row r="87" ht="24.75" customHeight="1">
      <c r="A87" s="20" t="s">
        <v>16</v>
      </c>
      <c r="B87" s="6" t="s">
        <v>17</v>
      </c>
      <c r="C87" s="6" t="s">
        <v>35</v>
      </c>
      <c r="D87" s="6" t="s">
        <v>19</v>
      </c>
      <c r="E87" s="6" t="s">
        <v>20</v>
      </c>
      <c r="F87" s="7" t="s">
        <v>87</v>
      </c>
      <c r="G87" s="30"/>
      <c r="H87" s="8"/>
      <c r="I87" s="8"/>
      <c r="J87" s="8"/>
      <c r="K87" s="8"/>
      <c r="L87" s="9"/>
      <c r="M87" s="9"/>
      <c r="N87" s="9"/>
    </row>
    <row r="88" ht="24.75" customHeight="1">
      <c r="A88" s="20" t="s">
        <v>22</v>
      </c>
      <c r="B88" s="6"/>
      <c r="C88" s="11" t="s">
        <v>88</v>
      </c>
      <c r="D88" s="6"/>
      <c r="E88" s="6"/>
      <c r="F88" s="7" t="s">
        <v>89</v>
      </c>
      <c r="G88" s="31"/>
      <c r="H88" s="8"/>
      <c r="I88" s="8"/>
      <c r="J88" s="8"/>
      <c r="K88" s="11"/>
      <c r="L88" s="12"/>
      <c r="M88" s="12"/>
      <c r="N88" s="12"/>
    </row>
    <row r="89" ht="15.75" customHeight="1">
      <c r="A89" s="13" t="s">
        <v>85</v>
      </c>
      <c r="B89" s="14">
        <v>30.2</v>
      </c>
      <c r="C89" s="14">
        <v>42.99</v>
      </c>
      <c r="D89" s="24" t="s">
        <v>28</v>
      </c>
      <c r="E89" s="24" t="s">
        <v>28</v>
      </c>
      <c r="F89" s="24">
        <v>26.9</v>
      </c>
      <c r="G89" s="15"/>
      <c r="H89" s="15"/>
      <c r="I89" s="15"/>
      <c r="J89" s="15"/>
      <c r="K89" s="14"/>
      <c r="L89" s="16">
        <f>IFERROR(MEDIAN($B89:$K89),"-")</f>
        <v>30.2</v>
      </c>
      <c r="M89" s="16">
        <f>IFERROR(L89*(1-50%),"-")</f>
        <v>15.1</v>
      </c>
      <c r="N89" s="16">
        <f>IFERROR(L89*(1+50%),"-")</f>
        <v>45.3</v>
      </c>
    </row>
    <row r="90" ht="15.75" customHeight="1">
      <c r="A90" s="4" t="s">
        <v>29</v>
      </c>
      <c r="B90" s="15">
        <f t="shared" ref="B90:K90" si="9">IFERROR(IF(B89&gt;$N89,"Não válido",IF(B89&lt;$M89,"Não válido",B89)),"-")</f>
        <v>30.2</v>
      </c>
      <c r="C90" s="15">
        <f t="shared" si="9"/>
        <v>42.99</v>
      </c>
      <c r="D90" s="15" t="str">
        <f t="shared" si="9"/>
        <v>Não válido</v>
      </c>
      <c r="E90" s="15" t="str">
        <f t="shared" si="9"/>
        <v>Não válido</v>
      </c>
      <c r="F90" s="15">
        <f t="shared" si="9"/>
        <v>26.9</v>
      </c>
      <c r="G90" s="15" t="str">
        <f t="shared" si="9"/>
        <v>Não válido</v>
      </c>
      <c r="H90" s="15" t="str">
        <f t="shared" si="9"/>
        <v>Não válido</v>
      </c>
      <c r="I90" s="15" t="str">
        <f t="shared" si="9"/>
        <v>Não válido</v>
      </c>
      <c r="J90" s="15" t="str">
        <f t="shared" si="9"/>
        <v>Não válido</v>
      </c>
      <c r="K90" s="15" t="str">
        <f t="shared" si="9"/>
        <v>Não válido</v>
      </c>
      <c r="L90" s="1"/>
      <c r="M90" s="1"/>
      <c r="N90" s="1"/>
    </row>
    <row r="91" ht="15.75" customHeight="1">
      <c r="A91" s="17" t="s">
        <v>30</v>
      </c>
      <c r="B91" s="16">
        <f>IFERROR(MIN(B90:K90),"-")</f>
        <v>26.9</v>
      </c>
      <c r="C91" s="18"/>
      <c r="D91" s="18"/>
      <c r="E91" s="18"/>
      <c r="F91" s="18"/>
      <c r="G91" s="18"/>
      <c r="H91" s="18"/>
      <c r="I91" s="18"/>
      <c r="J91" s="18"/>
      <c r="K91" s="18"/>
      <c r="L91" s="1"/>
      <c r="M91" s="1"/>
      <c r="N91" s="1"/>
    </row>
    <row r="92" ht="15.75" customHeight="1">
      <c r="A92" s="17" t="s">
        <v>31</v>
      </c>
      <c r="B92" s="16">
        <f>IFERROR(MEDIAN(B90:K90),"-")</f>
        <v>30.2</v>
      </c>
      <c r="C92" s="18"/>
      <c r="D92" s="18"/>
      <c r="E92" s="18"/>
      <c r="F92" s="18"/>
      <c r="G92" s="18"/>
      <c r="H92" s="18"/>
      <c r="I92" s="18"/>
      <c r="J92" s="18"/>
      <c r="K92" s="18"/>
      <c r="L92" s="1"/>
      <c r="M92" s="1"/>
      <c r="N92" s="1"/>
    </row>
    <row r="93" ht="15.75" customHeight="1">
      <c r="A93" s="17" t="s">
        <v>32</v>
      </c>
      <c r="B93" s="16">
        <f>IFERROR(AVERAGE(B90:K90),"-")</f>
        <v>33.36333333</v>
      </c>
      <c r="C93" s="18"/>
      <c r="D93" s="18"/>
      <c r="E93" s="18"/>
      <c r="F93" s="18"/>
      <c r="G93" s="18"/>
      <c r="H93" s="18"/>
      <c r="I93" s="18"/>
      <c r="J93" s="18"/>
      <c r="K93" s="18"/>
      <c r="L93" s="1"/>
      <c r="M93" s="1"/>
      <c r="N93" s="1"/>
    </row>
    <row r="94" ht="15.75" customHeight="1">
      <c r="A94" s="17" t="s">
        <v>33</v>
      </c>
      <c r="B94" s="16">
        <f>IFERROR(MAX(B90:K90),"-")</f>
        <v>42.99</v>
      </c>
      <c r="C94" s="18"/>
      <c r="D94" s="18"/>
      <c r="E94" s="18"/>
      <c r="F94" s="18"/>
      <c r="G94" s="18"/>
      <c r="H94" s="18"/>
      <c r="I94" s="18"/>
      <c r="J94" s="18"/>
      <c r="K94" s="18"/>
      <c r="L94" s="1"/>
      <c r="M94" s="1"/>
      <c r="N94" s="1"/>
    </row>
    <row r="95" ht="15.75" customHeight="1">
      <c r="A95" s="1"/>
      <c r="B95" s="1"/>
      <c r="C95" s="1"/>
      <c r="D95" s="1"/>
      <c r="E95" s="1"/>
      <c r="F95" s="1"/>
      <c r="G95" s="1"/>
      <c r="H95" s="1"/>
      <c r="I95" s="1"/>
      <c r="J95" s="1"/>
      <c r="K95" s="1"/>
      <c r="L95" s="1"/>
      <c r="M95" s="1"/>
      <c r="N95" s="1"/>
    </row>
    <row r="96">
      <c r="A96" s="27" t="s">
        <v>90</v>
      </c>
      <c r="B96" s="19" t="s">
        <v>3</v>
      </c>
      <c r="C96" s="19" t="s">
        <v>4</v>
      </c>
      <c r="D96" s="19" t="s">
        <v>5</v>
      </c>
      <c r="E96" s="19" t="s">
        <v>6</v>
      </c>
      <c r="F96" s="4" t="s">
        <v>7</v>
      </c>
      <c r="G96" s="4" t="s">
        <v>8</v>
      </c>
      <c r="H96" s="4" t="s">
        <v>9</v>
      </c>
      <c r="I96" s="4" t="s">
        <v>10</v>
      </c>
      <c r="J96" s="4" t="s">
        <v>11</v>
      </c>
      <c r="K96" s="4" t="s">
        <v>12</v>
      </c>
      <c r="L96" s="5" t="s">
        <v>13</v>
      </c>
      <c r="M96" s="5" t="s">
        <v>14</v>
      </c>
      <c r="N96" s="5" t="s">
        <v>15</v>
      </c>
    </row>
    <row r="97" ht="24.75" customHeight="1">
      <c r="A97" s="20" t="s">
        <v>16</v>
      </c>
      <c r="B97" s="6" t="s">
        <v>17</v>
      </c>
      <c r="C97" s="6" t="s">
        <v>35</v>
      </c>
      <c r="D97" s="6" t="s">
        <v>19</v>
      </c>
      <c r="E97" s="6" t="s">
        <v>20</v>
      </c>
      <c r="F97" s="21" t="s">
        <v>91</v>
      </c>
      <c r="G97" s="8"/>
      <c r="H97" s="8"/>
      <c r="I97" s="8"/>
      <c r="J97" s="8"/>
      <c r="K97" s="8"/>
      <c r="L97" s="9"/>
      <c r="M97" s="9"/>
      <c r="N97" s="9"/>
    </row>
    <row r="98" ht="24.75" customHeight="1">
      <c r="A98" s="20" t="s">
        <v>22</v>
      </c>
      <c r="B98" s="10"/>
      <c r="C98" s="11" t="s">
        <v>92</v>
      </c>
      <c r="D98" s="32"/>
      <c r="E98" s="6"/>
      <c r="F98" s="21" t="s">
        <v>93</v>
      </c>
      <c r="G98" s="8"/>
      <c r="H98" s="8"/>
      <c r="I98" s="8"/>
      <c r="J98" s="8"/>
      <c r="K98" s="8"/>
      <c r="L98" s="12"/>
      <c r="M98" s="12"/>
      <c r="N98" s="12"/>
    </row>
    <row r="99" ht="15.75" customHeight="1">
      <c r="A99" s="13" t="s">
        <v>52</v>
      </c>
      <c r="B99" s="24">
        <v>22.3333</v>
      </c>
      <c r="C99" s="14">
        <v>15.9</v>
      </c>
      <c r="D99" s="24" t="s">
        <v>28</v>
      </c>
      <c r="E99" s="24" t="s">
        <v>28</v>
      </c>
      <c r="F99" s="14">
        <v>23.5</v>
      </c>
      <c r="G99" s="15"/>
      <c r="H99" s="15"/>
      <c r="I99" s="15"/>
      <c r="J99" s="15"/>
      <c r="K99" s="15"/>
      <c r="L99" s="16">
        <f>IFERROR(MEDIAN($B99:$K99),"-")</f>
        <v>22.3333</v>
      </c>
      <c r="M99" s="16">
        <f>IFERROR(L99*(1-50%),"-")</f>
        <v>11.16665</v>
      </c>
      <c r="N99" s="16">
        <f>IFERROR(L99*(1+50%),"-")</f>
        <v>33.49995</v>
      </c>
    </row>
    <row r="100" ht="15.75" customHeight="1">
      <c r="A100" s="4" t="s">
        <v>29</v>
      </c>
      <c r="B100" s="15">
        <f t="shared" ref="B100:K100" si="10">IFERROR(IF(B99&gt;$N99,"Não válido",IF(B99&lt;$M99,"Não válido",B99)),"-")</f>
        <v>22.3333</v>
      </c>
      <c r="C100" s="15">
        <f t="shared" si="10"/>
        <v>15.9</v>
      </c>
      <c r="D100" s="15" t="str">
        <f t="shared" si="10"/>
        <v>Não válido</v>
      </c>
      <c r="E100" s="15" t="str">
        <f t="shared" si="10"/>
        <v>Não válido</v>
      </c>
      <c r="F100" s="15">
        <f t="shared" si="10"/>
        <v>23.5</v>
      </c>
      <c r="G100" s="15" t="str">
        <f t="shared" si="10"/>
        <v>Não válido</v>
      </c>
      <c r="H100" s="15" t="str">
        <f t="shared" si="10"/>
        <v>Não válido</v>
      </c>
      <c r="I100" s="15" t="str">
        <f t="shared" si="10"/>
        <v>Não válido</v>
      </c>
      <c r="J100" s="15" t="str">
        <f t="shared" si="10"/>
        <v>Não válido</v>
      </c>
      <c r="K100" s="15" t="str">
        <f t="shared" si="10"/>
        <v>Não válido</v>
      </c>
      <c r="L100" s="1"/>
      <c r="M100" s="1"/>
      <c r="N100" s="1"/>
    </row>
    <row r="101" ht="15.75" customHeight="1">
      <c r="A101" s="17" t="s">
        <v>30</v>
      </c>
      <c r="B101" s="16">
        <f>IFERROR(MIN(B100:K100),"-")</f>
        <v>15.9</v>
      </c>
      <c r="C101" s="18"/>
      <c r="D101" s="18"/>
      <c r="E101" s="18"/>
      <c r="F101" s="18"/>
      <c r="G101" s="18"/>
      <c r="H101" s="18"/>
      <c r="I101" s="18"/>
      <c r="J101" s="18"/>
      <c r="K101" s="18"/>
      <c r="L101" s="1"/>
      <c r="M101" s="1"/>
      <c r="N101" s="1"/>
    </row>
    <row r="102" ht="15.75" customHeight="1">
      <c r="A102" s="17" t="s">
        <v>31</v>
      </c>
      <c r="B102" s="16">
        <f>IFERROR(MEDIAN(B100:K100),"-")</f>
        <v>22.3333</v>
      </c>
      <c r="C102" s="18"/>
      <c r="D102" s="18"/>
      <c r="E102" s="18"/>
      <c r="F102" s="18"/>
      <c r="G102" s="18"/>
      <c r="H102" s="18"/>
      <c r="I102" s="18"/>
      <c r="J102" s="18"/>
      <c r="K102" s="18"/>
      <c r="L102" s="1"/>
      <c r="M102" s="1"/>
      <c r="N102" s="1"/>
    </row>
    <row r="103" ht="15.75" customHeight="1">
      <c r="A103" s="17" t="s">
        <v>32</v>
      </c>
      <c r="B103" s="16">
        <f>IFERROR(AVERAGE(B100:K100),"-")</f>
        <v>20.57776667</v>
      </c>
      <c r="C103" s="18"/>
      <c r="D103" s="18"/>
      <c r="E103" s="18"/>
      <c r="F103" s="18"/>
      <c r="G103" s="18"/>
      <c r="H103" s="18"/>
      <c r="I103" s="18"/>
      <c r="J103" s="18"/>
      <c r="K103" s="18"/>
      <c r="L103" s="1"/>
      <c r="M103" s="1"/>
      <c r="N103" s="1"/>
    </row>
    <row r="104" ht="15.75" customHeight="1">
      <c r="A104" s="17" t="s">
        <v>33</v>
      </c>
      <c r="B104" s="16">
        <f>IFERROR(MAX(B100:K100),"-")</f>
        <v>23.5</v>
      </c>
      <c r="C104" s="18"/>
      <c r="D104" s="18"/>
      <c r="E104" s="18"/>
      <c r="F104" s="18"/>
      <c r="G104" s="18"/>
      <c r="H104" s="18"/>
      <c r="I104" s="18"/>
      <c r="J104" s="18"/>
      <c r="K104" s="18"/>
      <c r="L104" s="1"/>
      <c r="M104" s="1"/>
      <c r="N104" s="1"/>
    </row>
    <row r="105" ht="15.75" customHeight="1">
      <c r="A105" s="1"/>
      <c r="B105" s="1"/>
      <c r="C105" s="1"/>
      <c r="D105" s="1"/>
      <c r="E105" s="1"/>
      <c r="F105" s="1"/>
      <c r="G105" s="1"/>
      <c r="H105" s="1"/>
      <c r="I105" s="1"/>
      <c r="J105" s="1"/>
      <c r="K105" s="1"/>
      <c r="L105" s="1"/>
      <c r="M105" s="1"/>
      <c r="N105" s="1"/>
    </row>
    <row r="106">
      <c r="A106" s="27" t="s">
        <v>94</v>
      </c>
      <c r="B106" s="19" t="s">
        <v>3</v>
      </c>
      <c r="C106" s="19" t="s">
        <v>4</v>
      </c>
      <c r="D106" s="19" t="s">
        <v>5</v>
      </c>
      <c r="E106" s="19" t="s">
        <v>6</v>
      </c>
      <c r="F106" s="4" t="s">
        <v>7</v>
      </c>
      <c r="G106" s="4" t="s">
        <v>8</v>
      </c>
      <c r="H106" s="4" t="s">
        <v>9</v>
      </c>
      <c r="I106" s="4" t="s">
        <v>10</v>
      </c>
      <c r="J106" s="4" t="s">
        <v>11</v>
      </c>
      <c r="K106" s="4" t="s">
        <v>12</v>
      </c>
      <c r="L106" s="5" t="s">
        <v>13</v>
      </c>
      <c r="M106" s="5" t="s">
        <v>14</v>
      </c>
      <c r="N106" s="5" t="s">
        <v>15</v>
      </c>
    </row>
    <row r="107" ht="24.75" customHeight="1">
      <c r="A107" s="20" t="s">
        <v>16</v>
      </c>
      <c r="B107" s="6" t="s">
        <v>17</v>
      </c>
      <c r="C107" s="6" t="s">
        <v>35</v>
      </c>
      <c r="D107" s="6" t="s">
        <v>19</v>
      </c>
      <c r="E107" s="6" t="s">
        <v>20</v>
      </c>
      <c r="F107" s="21" t="s">
        <v>95</v>
      </c>
      <c r="G107" s="7"/>
      <c r="H107" s="8"/>
      <c r="I107" s="8"/>
      <c r="J107" s="8"/>
      <c r="K107" s="8"/>
      <c r="L107" s="9"/>
      <c r="M107" s="9"/>
      <c r="N107" s="9"/>
    </row>
    <row r="108">
      <c r="A108" s="20" t="s">
        <v>22</v>
      </c>
      <c r="B108" s="6"/>
      <c r="C108" s="11" t="s">
        <v>96</v>
      </c>
      <c r="D108" s="6"/>
      <c r="E108" s="6"/>
      <c r="F108" s="21" t="s">
        <v>97</v>
      </c>
      <c r="G108" s="7"/>
      <c r="H108" s="8"/>
      <c r="I108" s="8"/>
      <c r="J108" s="8"/>
      <c r="K108" s="8"/>
      <c r="L108" s="12"/>
      <c r="M108" s="12"/>
      <c r="N108" s="12"/>
    </row>
    <row r="109" ht="15.75" customHeight="1">
      <c r="A109" s="13" t="s">
        <v>98</v>
      </c>
      <c r="B109" s="24">
        <v>17.4</v>
      </c>
      <c r="C109" s="14">
        <v>12.18</v>
      </c>
      <c r="D109" s="24" t="s">
        <v>28</v>
      </c>
      <c r="E109" s="24" t="s">
        <v>28</v>
      </c>
      <c r="F109" s="14">
        <v>20.2</v>
      </c>
      <c r="G109" s="14"/>
      <c r="H109" s="15"/>
      <c r="I109" s="15"/>
      <c r="J109" s="15"/>
      <c r="K109" s="15"/>
      <c r="L109" s="16">
        <f>IFERROR(MEDIAN($B109:$K109),"-")</f>
        <v>17.4</v>
      </c>
      <c r="M109" s="16">
        <f>IFERROR(L109*(1-50%),"-")</f>
        <v>8.7</v>
      </c>
      <c r="N109" s="16">
        <f>IFERROR(L109*(1+50%),"-")</f>
        <v>26.1</v>
      </c>
    </row>
    <row r="110" ht="15.75" customHeight="1">
      <c r="A110" s="4" t="s">
        <v>29</v>
      </c>
      <c r="B110" s="15">
        <f t="shared" ref="B110:K110" si="11">IFERROR(IF(B109&gt;$N109,"Não válido",IF(B109&lt;$M109,"Não válido",B109)),"-")</f>
        <v>17.4</v>
      </c>
      <c r="C110" s="15">
        <f t="shared" si="11"/>
        <v>12.18</v>
      </c>
      <c r="D110" s="15" t="str">
        <f t="shared" si="11"/>
        <v>Não válido</v>
      </c>
      <c r="E110" s="15" t="str">
        <f t="shared" si="11"/>
        <v>Não válido</v>
      </c>
      <c r="F110" s="15">
        <f t="shared" si="11"/>
        <v>20.2</v>
      </c>
      <c r="G110" s="15" t="str">
        <f t="shared" si="11"/>
        <v>Não válido</v>
      </c>
      <c r="H110" s="15" t="str">
        <f t="shared" si="11"/>
        <v>Não válido</v>
      </c>
      <c r="I110" s="15" t="str">
        <f t="shared" si="11"/>
        <v>Não válido</v>
      </c>
      <c r="J110" s="15" t="str">
        <f t="shared" si="11"/>
        <v>Não válido</v>
      </c>
      <c r="K110" s="15" t="str">
        <f t="shared" si="11"/>
        <v>Não válido</v>
      </c>
      <c r="L110" s="1"/>
      <c r="M110" s="1"/>
      <c r="N110" s="1"/>
    </row>
    <row r="111" ht="15.75" customHeight="1">
      <c r="A111" s="17" t="s">
        <v>30</v>
      </c>
      <c r="B111" s="16">
        <f>IFERROR(MIN(B110:K110),"-")</f>
        <v>12.18</v>
      </c>
      <c r="C111" s="18"/>
      <c r="D111" s="18"/>
      <c r="E111" s="18"/>
      <c r="F111" s="18"/>
      <c r="G111" s="18"/>
      <c r="H111" s="18"/>
      <c r="I111" s="18"/>
      <c r="J111" s="18"/>
      <c r="K111" s="18"/>
      <c r="L111" s="1"/>
      <c r="M111" s="1"/>
      <c r="N111" s="1"/>
    </row>
    <row r="112" ht="15.75" customHeight="1">
      <c r="A112" s="17" t="s">
        <v>31</v>
      </c>
      <c r="B112" s="16">
        <f>IFERROR(MEDIAN(B110:K110),"-")</f>
        <v>17.4</v>
      </c>
      <c r="C112" s="18"/>
      <c r="D112" s="18"/>
      <c r="E112" s="18"/>
      <c r="F112" s="18"/>
      <c r="G112" s="18"/>
      <c r="H112" s="18"/>
      <c r="I112" s="18"/>
      <c r="J112" s="18"/>
      <c r="K112" s="18"/>
      <c r="L112" s="1"/>
      <c r="M112" s="1"/>
      <c r="N112" s="1"/>
    </row>
    <row r="113" ht="15.75" customHeight="1">
      <c r="A113" s="17" t="s">
        <v>32</v>
      </c>
      <c r="B113" s="16">
        <f>IFERROR(AVERAGE(B110:K110),"-")</f>
        <v>16.59333333</v>
      </c>
      <c r="C113" s="18"/>
      <c r="D113" s="18"/>
      <c r="E113" s="18"/>
      <c r="F113" s="18"/>
      <c r="G113" s="18"/>
      <c r="H113" s="18"/>
      <c r="I113" s="18"/>
      <c r="J113" s="18"/>
      <c r="K113" s="18"/>
      <c r="L113" s="1"/>
      <c r="M113" s="1"/>
      <c r="N113" s="1"/>
    </row>
    <row r="114" ht="15.75" customHeight="1">
      <c r="A114" s="17" t="s">
        <v>33</v>
      </c>
      <c r="B114" s="16">
        <f>IFERROR(MAX(B110:K110),"-")</f>
        <v>20.2</v>
      </c>
      <c r="C114" s="18"/>
      <c r="D114" s="18"/>
      <c r="E114" s="18"/>
      <c r="F114" s="18"/>
      <c r="G114" s="18"/>
      <c r="H114" s="18"/>
      <c r="I114" s="18"/>
      <c r="J114" s="18"/>
      <c r="K114" s="18"/>
      <c r="L114" s="1"/>
      <c r="M114" s="1"/>
      <c r="N114" s="1"/>
    </row>
    <row r="115" ht="15.75" customHeight="1">
      <c r="A115" s="1"/>
      <c r="B115" s="1"/>
      <c r="C115" s="1"/>
      <c r="D115" s="1"/>
      <c r="E115" s="1"/>
      <c r="F115" s="1"/>
      <c r="G115" s="1"/>
      <c r="H115" s="1"/>
      <c r="I115" s="1"/>
      <c r="J115" s="1"/>
      <c r="K115" s="1"/>
      <c r="L115" s="1"/>
      <c r="M115" s="1"/>
      <c r="N115" s="1"/>
    </row>
    <row r="116">
      <c r="A116" s="33" t="s">
        <v>99</v>
      </c>
      <c r="B116" s="4" t="s">
        <v>3</v>
      </c>
      <c r="C116" s="4" t="s">
        <v>4</v>
      </c>
      <c r="D116" s="4" t="s">
        <v>5</v>
      </c>
      <c r="E116" s="4" t="s">
        <v>6</v>
      </c>
      <c r="F116" s="4" t="s">
        <v>7</v>
      </c>
      <c r="G116" s="4" t="s">
        <v>8</v>
      </c>
      <c r="H116" s="4" t="s">
        <v>9</v>
      </c>
      <c r="I116" s="4" t="s">
        <v>10</v>
      </c>
      <c r="J116" s="4" t="s">
        <v>11</v>
      </c>
      <c r="K116" s="4" t="s">
        <v>12</v>
      </c>
      <c r="L116" s="5" t="s">
        <v>13</v>
      </c>
      <c r="M116" s="5" t="s">
        <v>14</v>
      </c>
      <c r="N116" s="5" t="s">
        <v>15</v>
      </c>
    </row>
    <row r="117">
      <c r="A117" s="4" t="s">
        <v>16</v>
      </c>
      <c r="B117" s="6" t="s">
        <v>17</v>
      </c>
      <c r="C117" s="6" t="s">
        <v>35</v>
      </c>
      <c r="D117" s="6" t="s">
        <v>19</v>
      </c>
      <c r="E117" s="6" t="s">
        <v>20</v>
      </c>
      <c r="F117" s="21" t="s">
        <v>100</v>
      </c>
      <c r="G117" s="7" t="s">
        <v>101</v>
      </c>
      <c r="H117" s="8"/>
      <c r="I117" s="8"/>
      <c r="J117" s="8"/>
      <c r="K117" s="8"/>
      <c r="L117" s="9"/>
      <c r="M117" s="9"/>
      <c r="N117" s="9"/>
    </row>
    <row r="118">
      <c r="A118" s="4" t="s">
        <v>22</v>
      </c>
      <c r="B118" s="34"/>
      <c r="C118" s="7" t="s">
        <v>102</v>
      </c>
      <c r="D118" s="6"/>
      <c r="E118" s="6"/>
      <c r="F118" s="7" t="s">
        <v>103</v>
      </c>
      <c r="G118" s="7" t="s">
        <v>104</v>
      </c>
      <c r="H118" s="8"/>
      <c r="I118" s="8"/>
      <c r="J118" s="8"/>
      <c r="K118" s="8"/>
      <c r="L118" s="12"/>
      <c r="M118" s="12"/>
      <c r="N118" s="12"/>
    </row>
    <row r="119" ht="15.75" customHeight="1">
      <c r="A119" s="13" t="s">
        <v>52</v>
      </c>
      <c r="B119" s="14">
        <v>50.0</v>
      </c>
      <c r="C119" s="14">
        <v>26.06</v>
      </c>
      <c r="D119" s="14" t="s">
        <v>28</v>
      </c>
      <c r="E119" s="14" t="s">
        <v>28</v>
      </c>
      <c r="F119" s="14">
        <v>27.15</v>
      </c>
      <c r="G119" s="14">
        <v>28.42</v>
      </c>
      <c r="H119" s="15"/>
      <c r="I119" s="15"/>
      <c r="J119" s="15"/>
      <c r="K119" s="15"/>
      <c r="L119" s="16">
        <f>IFERROR(MEDIAN($B119:$K119),"-")</f>
        <v>27.785</v>
      </c>
      <c r="M119" s="16">
        <f>IFERROR(L119*(1-50%),"-")</f>
        <v>13.8925</v>
      </c>
      <c r="N119" s="16">
        <f>IFERROR(L119*(1+50%),"-")</f>
        <v>41.6775</v>
      </c>
    </row>
    <row r="120" ht="15.75" customHeight="1">
      <c r="A120" s="4" t="s">
        <v>29</v>
      </c>
      <c r="B120" s="15" t="str">
        <f t="shared" ref="B120:K120" si="12">IFERROR(IF(B119&gt;$N119,"Não válido",IF(B119&lt;$M119,"Não válido",B119)),"-")</f>
        <v>Não válido</v>
      </c>
      <c r="C120" s="15">
        <f t="shared" si="12"/>
        <v>26.06</v>
      </c>
      <c r="D120" s="15" t="str">
        <f t="shared" si="12"/>
        <v>Não válido</v>
      </c>
      <c r="E120" s="15" t="str">
        <f t="shared" si="12"/>
        <v>Não válido</v>
      </c>
      <c r="F120" s="15">
        <f t="shared" si="12"/>
        <v>27.15</v>
      </c>
      <c r="G120" s="15">
        <f t="shared" si="12"/>
        <v>28.42</v>
      </c>
      <c r="H120" s="15" t="str">
        <f t="shared" si="12"/>
        <v>Não válido</v>
      </c>
      <c r="I120" s="15" t="str">
        <f t="shared" si="12"/>
        <v>Não válido</v>
      </c>
      <c r="J120" s="15" t="str">
        <f t="shared" si="12"/>
        <v>Não válido</v>
      </c>
      <c r="K120" s="15" t="str">
        <f t="shared" si="12"/>
        <v>Não válido</v>
      </c>
      <c r="L120" s="1"/>
      <c r="M120" s="1"/>
      <c r="N120" s="1"/>
    </row>
    <row r="121" ht="15.75" customHeight="1">
      <c r="A121" s="17" t="s">
        <v>30</v>
      </c>
      <c r="B121" s="16">
        <f>IFERROR(MIN(B120:K120),"-")</f>
        <v>26.06</v>
      </c>
      <c r="C121" s="18"/>
      <c r="D121" s="18"/>
      <c r="E121" s="18"/>
      <c r="F121" s="18"/>
      <c r="G121" s="18"/>
      <c r="H121" s="18"/>
      <c r="I121" s="18"/>
      <c r="J121" s="18"/>
      <c r="K121" s="18"/>
      <c r="L121" s="1"/>
      <c r="M121" s="1"/>
      <c r="N121" s="1"/>
    </row>
    <row r="122" ht="15.75" customHeight="1">
      <c r="A122" s="17" t="s">
        <v>31</v>
      </c>
      <c r="B122" s="16">
        <f>IFERROR(MEDIAN(B120:K120),"-")</f>
        <v>27.15</v>
      </c>
      <c r="C122" s="18"/>
      <c r="D122" s="18"/>
      <c r="E122" s="18"/>
      <c r="F122" s="18"/>
      <c r="G122" s="18"/>
      <c r="H122" s="18"/>
      <c r="I122" s="18"/>
      <c r="J122" s="18"/>
      <c r="K122" s="18"/>
      <c r="L122" s="1"/>
      <c r="M122" s="1"/>
      <c r="N122" s="1"/>
    </row>
    <row r="123" ht="15.75" customHeight="1">
      <c r="A123" s="17" t="s">
        <v>32</v>
      </c>
      <c r="B123" s="16">
        <f>IFERROR(AVERAGE(B120:K120),"-")</f>
        <v>27.21</v>
      </c>
      <c r="C123" s="18"/>
      <c r="D123" s="18"/>
      <c r="E123" s="18"/>
      <c r="F123" s="18"/>
      <c r="G123" s="18"/>
      <c r="H123" s="18"/>
      <c r="I123" s="18"/>
      <c r="J123" s="18"/>
      <c r="K123" s="18"/>
      <c r="L123" s="1"/>
      <c r="M123" s="1"/>
      <c r="N123" s="1"/>
    </row>
    <row r="124" ht="15.75" customHeight="1">
      <c r="A124" s="17" t="s">
        <v>33</v>
      </c>
      <c r="B124" s="16">
        <f>IFERROR(MAX(B120:K120),"-")</f>
        <v>28.42</v>
      </c>
      <c r="C124" s="18"/>
      <c r="D124" s="18"/>
      <c r="E124" s="18"/>
      <c r="F124" s="18"/>
      <c r="G124" s="18"/>
      <c r="H124" s="18"/>
      <c r="I124" s="18"/>
      <c r="J124" s="18"/>
      <c r="K124" s="18"/>
      <c r="L124" s="1"/>
      <c r="M124" s="1"/>
      <c r="N124" s="1"/>
    </row>
    <row r="125" ht="15.75" customHeight="1">
      <c r="A125" s="1"/>
      <c r="B125" s="1"/>
      <c r="C125" s="1"/>
      <c r="D125" s="1"/>
      <c r="E125" s="1"/>
      <c r="F125" s="1"/>
      <c r="G125" s="1"/>
      <c r="H125" s="1"/>
      <c r="I125" s="1"/>
      <c r="J125" s="1"/>
      <c r="K125" s="1"/>
      <c r="L125" s="1"/>
      <c r="M125" s="1"/>
      <c r="N125" s="1"/>
    </row>
    <row r="126">
      <c r="A126" s="27" t="s">
        <v>105</v>
      </c>
      <c r="B126" s="4" t="s">
        <v>3</v>
      </c>
      <c r="C126" s="4" t="s">
        <v>4</v>
      </c>
      <c r="D126" s="4" t="s">
        <v>5</v>
      </c>
      <c r="E126" s="4" t="s">
        <v>6</v>
      </c>
      <c r="F126" s="4" t="s">
        <v>7</v>
      </c>
      <c r="G126" s="4" t="s">
        <v>8</v>
      </c>
      <c r="H126" s="4" t="s">
        <v>9</v>
      </c>
      <c r="I126" s="4" t="s">
        <v>10</v>
      </c>
      <c r="J126" s="4" t="s">
        <v>11</v>
      </c>
      <c r="K126" s="4" t="s">
        <v>12</v>
      </c>
      <c r="L126" s="5" t="s">
        <v>13</v>
      </c>
      <c r="M126" s="5" t="s">
        <v>14</v>
      </c>
      <c r="N126" s="5" t="s">
        <v>15</v>
      </c>
    </row>
    <row r="127" ht="24.75" customHeight="1">
      <c r="A127" s="4" t="s">
        <v>16</v>
      </c>
      <c r="B127" s="6" t="s">
        <v>17</v>
      </c>
      <c r="C127" s="6" t="s">
        <v>35</v>
      </c>
      <c r="D127" s="6" t="s">
        <v>19</v>
      </c>
      <c r="E127" s="6" t="s">
        <v>20</v>
      </c>
      <c r="F127" s="21" t="s">
        <v>106</v>
      </c>
      <c r="G127" s="8"/>
      <c r="H127" s="8"/>
      <c r="I127" s="8"/>
      <c r="J127" s="8"/>
      <c r="K127" s="8"/>
      <c r="L127" s="9"/>
      <c r="M127" s="9"/>
      <c r="N127" s="9"/>
    </row>
    <row r="128" ht="24.75" customHeight="1">
      <c r="A128" s="4" t="s">
        <v>22</v>
      </c>
      <c r="B128" s="34"/>
      <c r="C128" s="7" t="s">
        <v>107</v>
      </c>
      <c r="D128" s="7" t="s">
        <v>108</v>
      </c>
      <c r="E128" s="7" t="s">
        <v>109</v>
      </c>
      <c r="F128" s="7" t="s">
        <v>110</v>
      </c>
      <c r="G128" s="8"/>
      <c r="H128" s="8"/>
      <c r="I128" s="8"/>
      <c r="J128" s="8"/>
      <c r="K128" s="8"/>
      <c r="L128" s="12"/>
      <c r="M128" s="12"/>
      <c r="N128" s="12"/>
    </row>
    <row r="129" ht="15.75" customHeight="1">
      <c r="A129" s="13" t="s">
        <v>52</v>
      </c>
      <c r="B129" s="14">
        <v>46.105</v>
      </c>
      <c r="C129" s="14">
        <v>26.06</v>
      </c>
      <c r="D129" s="14">
        <v>12.0</v>
      </c>
      <c r="E129" s="14">
        <v>25.0</v>
      </c>
      <c r="F129" s="14">
        <v>26.9</v>
      </c>
      <c r="G129" s="15"/>
      <c r="H129" s="15"/>
      <c r="I129" s="15"/>
      <c r="J129" s="15"/>
      <c r="K129" s="15"/>
      <c r="L129" s="16">
        <f>IFERROR(MEDIAN($B129:$K129),"-")</f>
        <v>26.06</v>
      </c>
      <c r="M129" s="16">
        <f>IFERROR(L129*(1-50%),"-")</f>
        <v>13.03</v>
      </c>
      <c r="N129" s="16">
        <f>IFERROR(L129*(1+50%),"-")</f>
        <v>39.09</v>
      </c>
    </row>
    <row r="130" ht="15.75" customHeight="1">
      <c r="A130" s="4" t="s">
        <v>29</v>
      </c>
      <c r="B130" s="15" t="str">
        <f t="shared" ref="B130:K130" si="13">IFERROR(IF(B129&gt;$N129,"Não válido",IF(B129&lt;$M129,"Não válido",B129)),"-")</f>
        <v>Não válido</v>
      </c>
      <c r="C130" s="15">
        <f t="shared" si="13"/>
        <v>26.06</v>
      </c>
      <c r="D130" s="15" t="str">
        <f t="shared" si="13"/>
        <v>Não válido</v>
      </c>
      <c r="E130" s="15">
        <f t="shared" si="13"/>
        <v>25</v>
      </c>
      <c r="F130" s="15">
        <f t="shared" si="13"/>
        <v>26.9</v>
      </c>
      <c r="G130" s="15" t="str">
        <f t="shared" si="13"/>
        <v>Não válido</v>
      </c>
      <c r="H130" s="15" t="str">
        <f t="shared" si="13"/>
        <v>Não válido</v>
      </c>
      <c r="I130" s="15" t="str">
        <f t="shared" si="13"/>
        <v>Não válido</v>
      </c>
      <c r="J130" s="15" t="str">
        <f t="shared" si="13"/>
        <v>Não válido</v>
      </c>
      <c r="K130" s="15" t="str">
        <f t="shared" si="13"/>
        <v>Não válido</v>
      </c>
      <c r="L130" s="1"/>
      <c r="M130" s="1"/>
      <c r="N130" s="1"/>
    </row>
    <row r="131" ht="15.75" customHeight="1">
      <c r="A131" s="17" t="s">
        <v>30</v>
      </c>
      <c r="B131" s="16">
        <f>IFERROR(MIN(B130:K130),"-")</f>
        <v>25</v>
      </c>
      <c r="C131" s="18"/>
      <c r="D131" s="18"/>
      <c r="E131" s="18"/>
      <c r="F131" s="18"/>
      <c r="G131" s="18"/>
      <c r="H131" s="18"/>
      <c r="I131" s="18"/>
      <c r="J131" s="18"/>
      <c r="K131" s="18"/>
      <c r="L131" s="1"/>
      <c r="M131" s="1"/>
      <c r="N131" s="1"/>
    </row>
    <row r="132" ht="15.75" customHeight="1">
      <c r="A132" s="17" t="s">
        <v>31</v>
      </c>
      <c r="B132" s="16">
        <f>IFERROR(MEDIAN(B130:K130),"-")</f>
        <v>26.06</v>
      </c>
      <c r="C132" s="18"/>
      <c r="D132" s="18"/>
      <c r="E132" s="18"/>
      <c r="F132" s="18"/>
      <c r="G132" s="18"/>
      <c r="H132" s="18"/>
      <c r="I132" s="18"/>
      <c r="J132" s="18"/>
      <c r="K132" s="18"/>
      <c r="L132" s="1"/>
      <c r="M132" s="1"/>
      <c r="N132" s="1"/>
    </row>
    <row r="133" ht="15.75" customHeight="1">
      <c r="A133" s="17" t="s">
        <v>32</v>
      </c>
      <c r="B133" s="16">
        <f>IFERROR(AVERAGE(B130:K130),"-")</f>
        <v>25.98666667</v>
      </c>
      <c r="C133" s="18"/>
      <c r="D133" s="18"/>
      <c r="E133" s="18"/>
      <c r="F133" s="18"/>
      <c r="G133" s="18"/>
      <c r="H133" s="18"/>
      <c r="I133" s="18"/>
      <c r="J133" s="18"/>
      <c r="K133" s="18"/>
      <c r="L133" s="1"/>
      <c r="M133" s="1"/>
      <c r="N133" s="1"/>
    </row>
    <row r="134" ht="15.75" customHeight="1">
      <c r="A134" s="17" t="s">
        <v>33</v>
      </c>
      <c r="B134" s="16">
        <f>IFERROR(MAX(B130:K130),"-")</f>
        <v>26.9</v>
      </c>
      <c r="C134" s="18"/>
      <c r="D134" s="18"/>
      <c r="E134" s="18"/>
      <c r="F134" s="18"/>
      <c r="G134" s="18"/>
      <c r="H134" s="18"/>
      <c r="I134" s="18"/>
      <c r="J134" s="18"/>
      <c r="K134" s="18"/>
      <c r="L134" s="1"/>
      <c r="M134" s="1"/>
      <c r="N134" s="1"/>
    </row>
    <row r="135" ht="15.75" customHeight="1">
      <c r="A135" s="1"/>
      <c r="B135" s="1"/>
      <c r="C135" s="1"/>
      <c r="D135" s="1"/>
      <c r="E135" s="1"/>
      <c r="F135" s="1"/>
      <c r="G135" s="1"/>
      <c r="H135" s="1"/>
      <c r="I135" s="1"/>
      <c r="J135" s="1"/>
      <c r="K135" s="1"/>
      <c r="L135" s="1"/>
      <c r="M135" s="1"/>
      <c r="N135" s="1"/>
    </row>
    <row r="136">
      <c r="A136" s="27" t="s">
        <v>111</v>
      </c>
      <c r="B136" s="19" t="s">
        <v>3</v>
      </c>
      <c r="C136" s="19" t="s">
        <v>4</v>
      </c>
      <c r="D136" s="19" t="s">
        <v>5</v>
      </c>
      <c r="E136" s="19" t="s">
        <v>6</v>
      </c>
      <c r="F136" s="19" t="s">
        <v>7</v>
      </c>
      <c r="G136" s="19" t="s">
        <v>8</v>
      </c>
      <c r="H136" s="4" t="s">
        <v>9</v>
      </c>
      <c r="I136" s="4" t="s">
        <v>10</v>
      </c>
      <c r="J136" s="4" t="s">
        <v>11</v>
      </c>
      <c r="K136" s="4" t="s">
        <v>12</v>
      </c>
      <c r="L136" s="5" t="s">
        <v>13</v>
      </c>
      <c r="M136" s="5" t="s">
        <v>14</v>
      </c>
      <c r="N136" s="5" t="s">
        <v>15</v>
      </c>
    </row>
    <row r="137" ht="24.75" customHeight="1">
      <c r="A137" s="20" t="s">
        <v>16</v>
      </c>
      <c r="B137" s="6" t="s">
        <v>17</v>
      </c>
      <c r="C137" s="6" t="s">
        <v>35</v>
      </c>
      <c r="D137" s="6" t="s">
        <v>19</v>
      </c>
      <c r="E137" s="6" t="s">
        <v>20</v>
      </c>
      <c r="F137" s="8"/>
      <c r="G137" s="8"/>
      <c r="H137" s="8"/>
      <c r="I137" s="8"/>
      <c r="J137" s="8"/>
      <c r="K137" s="6"/>
      <c r="L137" s="9"/>
      <c r="M137" s="9"/>
      <c r="N137" s="9"/>
    </row>
    <row r="138" ht="24.75" customHeight="1">
      <c r="A138" s="20" t="s">
        <v>22</v>
      </c>
      <c r="B138" s="6"/>
      <c r="C138" s="7" t="s">
        <v>112</v>
      </c>
      <c r="D138" s="7" t="s">
        <v>113</v>
      </c>
      <c r="E138" s="6"/>
      <c r="F138" s="6"/>
      <c r="G138" s="6"/>
      <c r="H138" s="30"/>
      <c r="I138" s="8"/>
      <c r="J138" s="8"/>
      <c r="K138" s="8"/>
      <c r="L138" s="12"/>
      <c r="M138" s="12"/>
      <c r="N138" s="12"/>
    </row>
    <row r="139" ht="15.75" customHeight="1">
      <c r="A139" s="35" t="s">
        <v>52</v>
      </c>
      <c r="B139" s="14">
        <v>19.918462</v>
      </c>
      <c r="C139" s="14">
        <v>15.0</v>
      </c>
      <c r="D139" s="14">
        <v>11.82</v>
      </c>
      <c r="E139" s="14" t="s">
        <v>28</v>
      </c>
      <c r="F139" s="15"/>
      <c r="G139" s="15"/>
      <c r="H139" s="36"/>
      <c r="I139" s="15"/>
      <c r="J139" s="15"/>
      <c r="K139" s="8"/>
      <c r="L139" s="16">
        <f>IFERROR(MEDIAN($B139:$K139),"-")</f>
        <v>15</v>
      </c>
      <c r="M139" s="16">
        <f>IFERROR(L139*(1-50%),"-")</f>
        <v>7.5</v>
      </c>
      <c r="N139" s="16">
        <f>IFERROR(L139*(1+50%),"-")</f>
        <v>22.5</v>
      </c>
    </row>
    <row r="140" ht="15.75" customHeight="1">
      <c r="A140" s="20" t="s">
        <v>29</v>
      </c>
      <c r="B140" s="15">
        <f t="shared" ref="B140:K140" si="14">IFERROR(IF(B139&gt;$N139,"Não válido",IF(B139&lt;$M139,"Não válido",B139)),"-")</f>
        <v>19.918462</v>
      </c>
      <c r="C140" s="15">
        <f t="shared" si="14"/>
        <v>15</v>
      </c>
      <c r="D140" s="15">
        <f t="shared" si="14"/>
        <v>11.82</v>
      </c>
      <c r="E140" s="15" t="str">
        <f t="shared" si="14"/>
        <v>Não válido</v>
      </c>
      <c r="F140" s="15" t="str">
        <f t="shared" si="14"/>
        <v>Não válido</v>
      </c>
      <c r="G140" s="15" t="str">
        <f t="shared" si="14"/>
        <v>Não válido</v>
      </c>
      <c r="H140" s="36" t="str">
        <f t="shared" si="14"/>
        <v>Não válido</v>
      </c>
      <c r="I140" s="15" t="str">
        <f t="shared" si="14"/>
        <v>Não válido</v>
      </c>
      <c r="J140" s="15" t="str">
        <f t="shared" si="14"/>
        <v>Não válido</v>
      </c>
      <c r="K140" s="15" t="str">
        <f t="shared" si="14"/>
        <v>Não válido</v>
      </c>
      <c r="L140" s="1"/>
      <c r="M140" s="1"/>
      <c r="N140" s="1"/>
    </row>
    <row r="141" ht="15.75" customHeight="1">
      <c r="A141" s="17" t="s">
        <v>30</v>
      </c>
      <c r="B141" s="37">
        <f>IFERROR(MIN(B140:K140),"-")</f>
        <v>11.82</v>
      </c>
      <c r="C141" s="18"/>
      <c r="D141" s="18"/>
      <c r="E141" s="18"/>
      <c r="F141" s="18"/>
      <c r="G141" s="18"/>
      <c r="H141" s="18"/>
      <c r="I141" s="18"/>
      <c r="J141" s="18"/>
      <c r="K141" s="18"/>
      <c r="L141" s="1"/>
      <c r="M141" s="1"/>
      <c r="N141" s="1"/>
    </row>
    <row r="142" ht="15.75" customHeight="1">
      <c r="A142" s="17" t="s">
        <v>31</v>
      </c>
      <c r="B142" s="16">
        <f>IFERROR(MEDIAN(B140:K140),"-")</f>
        <v>15</v>
      </c>
      <c r="C142" s="18"/>
      <c r="D142" s="18"/>
      <c r="E142" s="18"/>
      <c r="F142" s="18"/>
      <c r="G142" s="18"/>
      <c r="H142" s="18"/>
      <c r="I142" s="18"/>
      <c r="J142" s="18"/>
      <c r="K142" s="18"/>
      <c r="L142" s="1"/>
      <c r="M142" s="1"/>
      <c r="N142" s="1"/>
    </row>
    <row r="143" ht="15.75" customHeight="1">
      <c r="A143" s="17" t="s">
        <v>32</v>
      </c>
      <c r="B143" s="16">
        <f>IFERROR(AVERAGE(B140:K140),"-")</f>
        <v>15.57948733</v>
      </c>
      <c r="C143" s="18"/>
      <c r="D143" s="18"/>
      <c r="E143" s="18"/>
      <c r="F143" s="18"/>
      <c r="G143" s="18"/>
      <c r="H143" s="18"/>
      <c r="I143" s="18"/>
      <c r="J143" s="18"/>
      <c r="K143" s="18"/>
      <c r="L143" s="1"/>
      <c r="M143" s="1"/>
      <c r="N143" s="1"/>
    </row>
    <row r="144" ht="15.75" customHeight="1">
      <c r="A144" s="17" t="s">
        <v>33</v>
      </c>
      <c r="B144" s="16">
        <f>IFERROR(MAX(B140:K140),"-")</f>
        <v>19.918462</v>
      </c>
      <c r="C144" s="18"/>
      <c r="D144" s="18"/>
      <c r="E144" s="18"/>
      <c r="F144" s="18"/>
      <c r="G144" s="18"/>
      <c r="H144" s="18"/>
      <c r="I144" s="18"/>
      <c r="J144" s="18"/>
      <c r="K144" s="18"/>
      <c r="L144" s="1"/>
      <c r="M144" s="1"/>
      <c r="N144" s="1"/>
    </row>
    <row r="145" ht="15.75" customHeight="1">
      <c r="A145" s="1"/>
      <c r="B145" s="1"/>
      <c r="C145" s="1"/>
      <c r="D145" s="1"/>
      <c r="E145" s="1"/>
      <c r="F145" s="1"/>
      <c r="G145" s="1"/>
      <c r="H145" s="1"/>
      <c r="I145" s="1"/>
      <c r="J145" s="1"/>
      <c r="K145" s="1"/>
      <c r="L145" s="1"/>
      <c r="M145" s="1"/>
      <c r="N145" s="1"/>
    </row>
    <row r="146">
      <c r="A146" s="27" t="s">
        <v>114</v>
      </c>
      <c r="B146" s="19" t="s">
        <v>3</v>
      </c>
      <c r="C146" s="19" t="s">
        <v>4</v>
      </c>
      <c r="D146" s="19" t="s">
        <v>5</v>
      </c>
      <c r="E146" s="19" t="s">
        <v>6</v>
      </c>
      <c r="F146" s="19" t="s">
        <v>7</v>
      </c>
      <c r="G146" s="4" t="s">
        <v>8</v>
      </c>
      <c r="H146" s="4" t="s">
        <v>9</v>
      </c>
      <c r="I146" s="4" t="s">
        <v>10</v>
      </c>
      <c r="J146" s="4" t="s">
        <v>11</v>
      </c>
      <c r="K146" s="4" t="s">
        <v>12</v>
      </c>
      <c r="L146" s="5" t="s">
        <v>13</v>
      </c>
      <c r="M146" s="5" t="s">
        <v>14</v>
      </c>
      <c r="N146" s="5" t="s">
        <v>15</v>
      </c>
    </row>
    <row r="147" ht="24.75" customHeight="1">
      <c r="A147" s="20" t="s">
        <v>16</v>
      </c>
      <c r="B147" s="6" t="s">
        <v>17</v>
      </c>
      <c r="C147" s="6" t="s">
        <v>35</v>
      </c>
      <c r="D147" s="6" t="s">
        <v>19</v>
      </c>
      <c r="E147" s="6" t="s">
        <v>20</v>
      </c>
      <c r="F147" s="7" t="s">
        <v>115</v>
      </c>
      <c r="G147" s="8"/>
      <c r="H147" s="8"/>
      <c r="I147" s="8"/>
      <c r="J147" s="8"/>
      <c r="K147" s="6"/>
      <c r="L147" s="9"/>
      <c r="M147" s="9"/>
      <c r="N147" s="9"/>
    </row>
    <row r="148" ht="24.75" customHeight="1">
      <c r="A148" s="20" t="s">
        <v>22</v>
      </c>
      <c r="B148" s="6"/>
      <c r="C148" s="11" t="s">
        <v>116</v>
      </c>
      <c r="D148" s="7" t="s">
        <v>117</v>
      </c>
      <c r="E148" s="7" t="s">
        <v>118</v>
      </c>
      <c r="F148" s="7" t="s">
        <v>119</v>
      </c>
      <c r="G148" s="30"/>
      <c r="H148" s="8"/>
      <c r="I148" s="8"/>
      <c r="J148" s="8"/>
      <c r="K148" s="11"/>
      <c r="L148" s="12"/>
      <c r="M148" s="12"/>
      <c r="N148" s="12"/>
    </row>
    <row r="149" ht="15.75" customHeight="1">
      <c r="A149" s="13" t="s">
        <v>120</v>
      </c>
      <c r="B149" s="24">
        <v>6.6335</v>
      </c>
      <c r="C149" s="15">
        <f>1.43*6</f>
        <v>8.58</v>
      </c>
      <c r="D149" s="23">
        <f>0.97*6</f>
        <v>5.82</v>
      </c>
      <c r="E149" s="23">
        <f>0.75*6</f>
        <v>4.5</v>
      </c>
      <c r="F149" s="24">
        <v>4.58</v>
      </c>
      <c r="G149" s="15"/>
      <c r="H149" s="15"/>
      <c r="I149" s="15"/>
      <c r="J149" s="15"/>
      <c r="K149" s="15"/>
      <c r="L149" s="16">
        <f>IFERROR(MEDIAN($B149:$K149),"-")</f>
        <v>5.82</v>
      </c>
      <c r="M149" s="16">
        <f>IFERROR(L149*(1-50%),"-")</f>
        <v>2.91</v>
      </c>
      <c r="N149" s="16">
        <f>IFERROR(L149*(1+50%),"-")</f>
        <v>8.73</v>
      </c>
    </row>
    <row r="150" ht="15.75" customHeight="1">
      <c r="A150" s="4" t="s">
        <v>29</v>
      </c>
      <c r="B150" s="15">
        <f t="shared" ref="B150:K150" si="15">IFERROR(IF(B149&gt;$N149,"Não válido",IF(B149&lt;$M149,"Não válido",B149)),"-")</f>
        <v>6.6335</v>
      </c>
      <c r="C150" s="15">
        <f t="shared" si="15"/>
        <v>8.58</v>
      </c>
      <c r="D150" s="15">
        <f t="shared" si="15"/>
        <v>5.82</v>
      </c>
      <c r="E150" s="15">
        <f t="shared" si="15"/>
        <v>4.5</v>
      </c>
      <c r="F150" s="15">
        <f t="shared" si="15"/>
        <v>4.58</v>
      </c>
      <c r="G150" s="15" t="str">
        <f t="shared" si="15"/>
        <v>Não válido</v>
      </c>
      <c r="H150" s="15" t="str">
        <f t="shared" si="15"/>
        <v>Não válido</v>
      </c>
      <c r="I150" s="15" t="str">
        <f t="shared" si="15"/>
        <v>Não válido</v>
      </c>
      <c r="J150" s="15" t="str">
        <f t="shared" si="15"/>
        <v>Não válido</v>
      </c>
      <c r="K150" s="15" t="str">
        <f t="shared" si="15"/>
        <v>Não válido</v>
      </c>
      <c r="L150" s="1"/>
      <c r="M150" s="1"/>
      <c r="N150" s="1"/>
    </row>
    <row r="151" ht="15.75" customHeight="1">
      <c r="A151" s="17" t="s">
        <v>30</v>
      </c>
      <c r="B151" s="16">
        <f>IFERROR(MIN(B150:K150),"-")</f>
        <v>4.5</v>
      </c>
      <c r="C151" s="18"/>
      <c r="D151" s="18"/>
      <c r="E151" s="18"/>
      <c r="F151" s="18"/>
      <c r="G151" s="18"/>
      <c r="H151" s="18"/>
      <c r="I151" s="18"/>
      <c r="J151" s="18"/>
      <c r="K151" s="18"/>
      <c r="L151" s="1"/>
      <c r="M151" s="1"/>
      <c r="N151" s="1"/>
    </row>
    <row r="152" ht="15.75" customHeight="1">
      <c r="A152" s="17" t="s">
        <v>31</v>
      </c>
      <c r="B152" s="16">
        <f>IFERROR(MEDIAN(B150:K150),"-")</f>
        <v>5.82</v>
      </c>
      <c r="C152" s="18"/>
      <c r="D152" s="18"/>
      <c r="E152" s="18"/>
      <c r="F152" s="18"/>
      <c r="G152" s="18"/>
      <c r="H152" s="18"/>
      <c r="I152" s="18"/>
      <c r="J152" s="18"/>
      <c r="K152" s="18"/>
      <c r="L152" s="1"/>
      <c r="M152" s="1"/>
      <c r="N152" s="1"/>
    </row>
    <row r="153" ht="15.75" customHeight="1">
      <c r="A153" s="17" t="s">
        <v>32</v>
      </c>
      <c r="B153" s="16">
        <f>IFERROR(AVERAGE(B150:K150),"-")</f>
        <v>6.0227</v>
      </c>
      <c r="C153" s="18"/>
      <c r="D153" s="18"/>
      <c r="E153" s="18"/>
      <c r="F153" s="18"/>
      <c r="G153" s="18"/>
      <c r="H153" s="18"/>
      <c r="I153" s="18"/>
      <c r="J153" s="18"/>
      <c r="K153" s="18"/>
      <c r="L153" s="1"/>
      <c r="M153" s="1"/>
      <c r="N153" s="1"/>
    </row>
    <row r="154" ht="15.75" customHeight="1">
      <c r="A154" s="17" t="s">
        <v>33</v>
      </c>
      <c r="B154" s="16">
        <f>IFERROR(MAX(B150:K150),"-")</f>
        <v>8.58</v>
      </c>
      <c r="C154" s="18"/>
      <c r="D154" s="18"/>
      <c r="E154" s="18"/>
      <c r="F154" s="18"/>
      <c r="G154" s="18"/>
      <c r="H154" s="18"/>
      <c r="I154" s="18"/>
      <c r="J154" s="18"/>
      <c r="K154" s="18"/>
      <c r="L154" s="1"/>
      <c r="M154" s="1"/>
      <c r="N154" s="1"/>
    </row>
    <row r="155" ht="15.75" customHeight="1">
      <c r="A155" s="1"/>
      <c r="B155" s="1"/>
      <c r="C155" s="1"/>
      <c r="D155" s="1"/>
      <c r="E155" s="1"/>
      <c r="F155" s="1"/>
      <c r="G155" s="1"/>
      <c r="H155" s="1"/>
      <c r="I155" s="1"/>
      <c r="J155" s="1"/>
      <c r="K155" s="1"/>
      <c r="L155" s="1"/>
      <c r="M155" s="1"/>
      <c r="N155" s="1"/>
    </row>
    <row r="156">
      <c r="A156" s="27" t="s">
        <v>121</v>
      </c>
      <c r="B156" s="4" t="s">
        <v>3</v>
      </c>
      <c r="C156" s="4" t="s">
        <v>4</v>
      </c>
      <c r="D156" s="4" t="s">
        <v>5</v>
      </c>
      <c r="E156" s="4" t="s">
        <v>6</v>
      </c>
      <c r="F156" s="4" t="s">
        <v>7</v>
      </c>
      <c r="G156" s="4" t="s">
        <v>8</v>
      </c>
      <c r="H156" s="4" t="s">
        <v>9</v>
      </c>
      <c r="I156" s="4" t="s">
        <v>10</v>
      </c>
      <c r="J156" s="4" t="s">
        <v>11</v>
      </c>
      <c r="K156" s="4" t="s">
        <v>12</v>
      </c>
      <c r="L156" s="5" t="s">
        <v>13</v>
      </c>
      <c r="M156" s="5" t="s">
        <v>14</v>
      </c>
      <c r="N156" s="5" t="s">
        <v>15</v>
      </c>
    </row>
    <row r="157" ht="24.75" customHeight="1">
      <c r="A157" s="4" t="s">
        <v>16</v>
      </c>
      <c r="B157" s="6" t="s">
        <v>17</v>
      </c>
      <c r="C157" s="6" t="s">
        <v>35</v>
      </c>
      <c r="D157" s="6" t="s">
        <v>19</v>
      </c>
      <c r="E157" s="6" t="s">
        <v>20</v>
      </c>
      <c r="F157" s="7" t="s">
        <v>54</v>
      </c>
      <c r="G157" s="8"/>
      <c r="H157" s="8"/>
      <c r="I157" s="8"/>
      <c r="J157" s="8"/>
      <c r="K157" s="6"/>
      <c r="L157" s="9"/>
      <c r="M157" s="9"/>
      <c r="N157" s="9"/>
    </row>
    <row r="158" ht="24.75" customHeight="1">
      <c r="A158" s="4" t="s">
        <v>22</v>
      </c>
      <c r="B158" s="38"/>
      <c r="C158" s="7" t="s">
        <v>122</v>
      </c>
      <c r="D158" s="6"/>
      <c r="E158" s="7" t="s">
        <v>123</v>
      </c>
      <c r="F158" s="7" t="s">
        <v>124</v>
      </c>
      <c r="G158" s="8"/>
      <c r="H158" s="8"/>
      <c r="I158" s="8"/>
      <c r="J158" s="8"/>
      <c r="K158" s="8"/>
      <c r="L158" s="12"/>
      <c r="M158" s="12"/>
      <c r="N158" s="12"/>
    </row>
    <row r="159" ht="15.75" customHeight="1">
      <c r="A159" s="13" t="s">
        <v>52</v>
      </c>
      <c r="B159" s="14">
        <v>11.533333</v>
      </c>
      <c r="C159" s="14">
        <v>5.0</v>
      </c>
      <c r="D159" s="14" t="s">
        <v>28</v>
      </c>
      <c r="E159" s="14">
        <v>5.0</v>
      </c>
      <c r="F159" s="14">
        <v>8.9</v>
      </c>
      <c r="G159" s="15"/>
      <c r="H159" s="15"/>
      <c r="I159" s="15"/>
      <c r="J159" s="15"/>
      <c r="K159" s="15"/>
      <c r="L159" s="16">
        <f>IFERROR(MEDIAN($B159:$K159),"-")</f>
        <v>6.95</v>
      </c>
      <c r="M159" s="16">
        <f>IFERROR(L159*(1-50%),"-")</f>
        <v>3.475</v>
      </c>
      <c r="N159" s="16">
        <f>IFERROR(L159*(1+50%),"-")</f>
        <v>10.425</v>
      </c>
    </row>
    <row r="160" ht="15.75" customHeight="1">
      <c r="A160" s="4" t="s">
        <v>29</v>
      </c>
      <c r="B160" s="15" t="str">
        <f t="shared" ref="B160:K160" si="16">IFERROR(IF(B159&gt;$N159,"Não válido",IF(B159&lt;$M159,"Não válido",B159)),"-")</f>
        <v>Não válido</v>
      </c>
      <c r="C160" s="15">
        <f t="shared" si="16"/>
        <v>5</v>
      </c>
      <c r="D160" s="15" t="str">
        <f t="shared" si="16"/>
        <v>Não válido</v>
      </c>
      <c r="E160" s="15">
        <f t="shared" si="16"/>
        <v>5</v>
      </c>
      <c r="F160" s="15">
        <f t="shared" si="16"/>
        <v>8.9</v>
      </c>
      <c r="G160" s="15" t="str">
        <f t="shared" si="16"/>
        <v>Não válido</v>
      </c>
      <c r="H160" s="15" t="str">
        <f t="shared" si="16"/>
        <v>Não válido</v>
      </c>
      <c r="I160" s="15" t="str">
        <f t="shared" si="16"/>
        <v>Não válido</v>
      </c>
      <c r="J160" s="15" t="str">
        <f t="shared" si="16"/>
        <v>Não válido</v>
      </c>
      <c r="K160" s="15" t="str">
        <f t="shared" si="16"/>
        <v>Não válido</v>
      </c>
      <c r="L160" s="1"/>
      <c r="M160" s="1"/>
      <c r="N160" s="1"/>
    </row>
    <row r="161" ht="15.75" customHeight="1">
      <c r="A161" s="17" t="s">
        <v>30</v>
      </c>
      <c r="B161" s="16">
        <f>IFERROR(MIN(B160:K160),"-")</f>
        <v>5</v>
      </c>
      <c r="C161" s="18"/>
      <c r="D161" s="18"/>
      <c r="E161" s="18"/>
      <c r="F161" s="18"/>
      <c r="G161" s="18"/>
      <c r="H161" s="18"/>
      <c r="I161" s="18"/>
      <c r="J161" s="18"/>
      <c r="K161" s="18"/>
      <c r="L161" s="1"/>
      <c r="M161" s="1"/>
      <c r="N161" s="1"/>
    </row>
    <row r="162" ht="15.75" customHeight="1">
      <c r="A162" s="17" t="s">
        <v>31</v>
      </c>
      <c r="B162" s="16">
        <f>IFERROR(MEDIAN(B160:K160),"-")</f>
        <v>5</v>
      </c>
      <c r="C162" s="18"/>
      <c r="D162" s="18"/>
      <c r="E162" s="18"/>
      <c r="F162" s="18"/>
      <c r="G162" s="18"/>
      <c r="H162" s="18"/>
      <c r="I162" s="18"/>
      <c r="J162" s="18"/>
      <c r="K162" s="18"/>
      <c r="L162" s="1"/>
      <c r="M162" s="1"/>
      <c r="N162" s="1"/>
    </row>
    <row r="163" ht="15.75" customHeight="1">
      <c r="A163" s="17" t="s">
        <v>32</v>
      </c>
      <c r="B163" s="16">
        <f>IFERROR(AVERAGE(B160:K160),"-")</f>
        <v>6.3</v>
      </c>
      <c r="C163" s="18"/>
      <c r="D163" s="18"/>
      <c r="E163" s="18"/>
      <c r="F163" s="18"/>
      <c r="G163" s="18"/>
      <c r="H163" s="18"/>
      <c r="I163" s="18"/>
      <c r="J163" s="18"/>
      <c r="K163" s="18"/>
      <c r="L163" s="1"/>
      <c r="M163" s="1"/>
      <c r="N163" s="1"/>
    </row>
    <row r="164" ht="15.75" customHeight="1">
      <c r="A164" s="17" t="s">
        <v>33</v>
      </c>
      <c r="B164" s="16">
        <f>IFERROR(MAX(B160:K160),"-")</f>
        <v>8.9</v>
      </c>
      <c r="C164" s="18"/>
      <c r="D164" s="18"/>
      <c r="E164" s="18"/>
      <c r="F164" s="18"/>
      <c r="G164" s="18"/>
      <c r="H164" s="18"/>
      <c r="I164" s="18"/>
      <c r="J164" s="18"/>
      <c r="K164" s="18"/>
      <c r="L164" s="1"/>
      <c r="M164" s="1"/>
      <c r="N164" s="1"/>
    </row>
    <row r="165" ht="15.75" customHeight="1">
      <c r="A165" s="1"/>
      <c r="B165" s="1"/>
      <c r="C165" s="1"/>
      <c r="D165" s="1"/>
      <c r="E165" s="1"/>
      <c r="F165" s="1"/>
      <c r="G165" s="1"/>
      <c r="H165" s="1"/>
      <c r="I165" s="1"/>
      <c r="J165" s="1"/>
      <c r="K165" s="1"/>
      <c r="L165" s="1"/>
      <c r="M165" s="1"/>
      <c r="N165" s="1"/>
    </row>
    <row r="166">
      <c r="A166" s="27" t="s">
        <v>125</v>
      </c>
      <c r="B166" s="19" t="s">
        <v>3</v>
      </c>
      <c r="C166" s="19" t="s">
        <v>4</v>
      </c>
      <c r="D166" s="19" t="s">
        <v>5</v>
      </c>
      <c r="E166" s="19" t="s">
        <v>6</v>
      </c>
      <c r="F166" s="19" t="s">
        <v>7</v>
      </c>
      <c r="G166" s="4" t="s">
        <v>8</v>
      </c>
      <c r="H166" s="4" t="s">
        <v>9</v>
      </c>
      <c r="I166" s="4" t="s">
        <v>10</v>
      </c>
      <c r="J166" s="4" t="s">
        <v>11</v>
      </c>
      <c r="K166" s="4" t="s">
        <v>12</v>
      </c>
      <c r="L166" s="5" t="s">
        <v>13</v>
      </c>
      <c r="M166" s="5" t="s">
        <v>14</v>
      </c>
      <c r="N166" s="5" t="s">
        <v>15</v>
      </c>
    </row>
    <row r="167" ht="24.75" customHeight="1">
      <c r="A167" s="20" t="s">
        <v>16</v>
      </c>
      <c r="B167" s="6" t="s">
        <v>17</v>
      </c>
      <c r="C167" s="6" t="s">
        <v>35</v>
      </c>
      <c r="D167" s="6" t="s">
        <v>19</v>
      </c>
      <c r="E167" s="6" t="s">
        <v>20</v>
      </c>
      <c r="F167" s="11" t="s">
        <v>87</v>
      </c>
      <c r="G167" s="7" t="s">
        <v>126</v>
      </c>
      <c r="H167" s="8"/>
      <c r="I167" s="8"/>
      <c r="J167" s="8"/>
      <c r="K167" s="6"/>
      <c r="L167" s="9"/>
      <c r="M167" s="9"/>
      <c r="N167" s="9"/>
    </row>
    <row r="168">
      <c r="A168" s="20" t="s">
        <v>22</v>
      </c>
      <c r="B168" s="6"/>
      <c r="C168" s="11" t="s">
        <v>127</v>
      </c>
      <c r="D168" s="6"/>
      <c r="E168" s="7" t="s">
        <v>128</v>
      </c>
      <c r="F168" s="7" t="s">
        <v>129</v>
      </c>
      <c r="G168" s="21" t="s">
        <v>130</v>
      </c>
      <c r="H168" s="8"/>
      <c r="I168" s="8"/>
      <c r="J168" s="8"/>
      <c r="K168" s="11"/>
      <c r="L168" s="12"/>
      <c r="M168" s="12"/>
      <c r="N168" s="12"/>
    </row>
    <row r="169" ht="15.75" customHeight="1">
      <c r="A169" s="13" t="s">
        <v>131</v>
      </c>
      <c r="B169" s="24">
        <v>42.0</v>
      </c>
      <c r="C169" s="15">
        <f>0.7*12</f>
        <v>8.4</v>
      </c>
      <c r="D169" s="24" t="s">
        <v>28</v>
      </c>
      <c r="E169" s="23">
        <f>2*12</f>
        <v>24</v>
      </c>
      <c r="F169" s="24">
        <v>28.32</v>
      </c>
      <c r="G169" s="14">
        <v>29.9</v>
      </c>
      <c r="H169" s="15"/>
      <c r="I169" s="15"/>
      <c r="J169" s="15"/>
      <c r="K169" s="15"/>
      <c r="L169" s="16">
        <f>IFERROR(MEDIAN($B169:$K169),"-")</f>
        <v>28.32</v>
      </c>
      <c r="M169" s="16">
        <f>IFERROR(L169*(1-50%),"-")</f>
        <v>14.16</v>
      </c>
      <c r="N169" s="16">
        <f>IFERROR(L169*(1+50%),"-")</f>
        <v>42.48</v>
      </c>
    </row>
    <row r="170" ht="15.75" customHeight="1">
      <c r="A170" s="4" t="s">
        <v>29</v>
      </c>
      <c r="B170" s="15">
        <f t="shared" ref="B170:K170" si="17">IFERROR(IF(B169&gt;$N169,"Não válido",IF(B169&lt;$M169,"Não válido",B169)),"-")</f>
        <v>42</v>
      </c>
      <c r="C170" s="15" t="str">
        <f t="shared" si="17"/>
        <v>Não válido</v>
      </c>
      <c r="D170" s="15" t="str">
        <f t="shared" si="17"/>
        <v>Não válido</v>
      </c>
      <c r="E170" s="15">
        <f t="shared" si="17"/>
        <v>24</v>
      </c>
      <c r="F170" s="15">
        <f t="shared" si="17"/>
        <v>28.32</v>
      </c>
      <c r="G170" s="15">
        <f t="shared" si="17"/>
        <v>29.9</v>
      </c>
      <c r="H170" s="15" t="str">
        <f t="shared" si="17"/>
        <v>Não válido</v>
      </c>
      <c r="I170" s="15" t="str">
        <f t="shared" si="17"/>
        <v>Não válido</v>
      </c>
      <c r="J170" s="15" t="str">
        <f t="shared" si="17"/>
        <v>Não válido</v>
      </c>
      <c r="K170" s="15" t="str">
        <f t="shared" si="17"/>
        <v>Não válido</v>
      </c>
      <c r="L170" s="1"/>
      <c r="M170" s="1"/>
      <c r="N170" s="1"/>
    </row>
    <row r="171" ht="15.75" customHeight="1">
      <c r="A171" s="17" t="s">
        <v>30</v>
      </c>
      <c r="B171" s="16">
        <f>IFERROR(MIN(B170:K170),"-")</f>
        <v>24</v>
      </c>
      <c r="C171" s="18"/>
      <c r="D171" s="18"/>
      <c r="E171" s="18"/>
      <c r="F171" s="18"/>
      <c r="G171" s="18"/>
      <c r="H171" s="18"/>
      <c r="I171" s="18"/>
      <c r="J171" s="18"/>
      <c r="K171" s="18"/>
      <c r="L171" s="1"/>
      <c r="M171" s="1"/>
      <c r="N171" s="1"/>
    </row>
    <row r="172" ht="15.75" customHeight="1">
      <c r="A172" s="17" t="s">
        <v>31</v>
      </c>
      <c r="B172" s="16">
        <f>IFERROR(MEDIAN(B170:K170),"-")</f>
        <v>29.11</v>
      </c>
      <c r="C172" s="18"/>
      <c r="D172" s="18"/>
      <c r="E172" s="18"/>
      <c r="F172" s="18"/>
      <c r="G172" s="18"/>
      <c r="H172" s="18"/>
      <c r="I172" s="18"/>
      <c r="J172" s="18"/>
      <c r="K172" s="18"/>
      <c r="L172" s="1"/>
      <c r="M172" s="1"/>
      <c r="N172" s="1"/>
    </row>
    <row r="173" ht="15.75" customHeight="1">
      <c r="A173" s="17" t="s">
        <v>32</v>
      </c>
      <c r="B173" s="16">
        <f>IFERROR(AVERAGE(B170:K170),"-")</f>
        <v>31.055</v>
      </c>
      <c r="C173" s="18"/>
      <c r="D173" s="18"/>
      <c r="E173" s="18"/>
      <c r="F173" s="18"/>
      <c r="G173" s="18"/>
      <c r="H173" s="18"/>
      <c r="I173" s="18"/>
      <c r="J173" s="18"/>
      <c r="K173" s="18"/>
      <c r="L173" s="1"/>
      <c r="M173" s="1"/>
      <c r="N173" s="1"/>
    </row>
    <row r="174" ht="15.75" customHeight="1">
      <c r="A174" s="17" t="s">
        <v>33</v>
      </c>
      <c r="B174" s="16">
        <f>IFERROR(MAX(B170:K170),"-")</f>
        <v>42</v>
      </c>
      <c r="C174" s="18"/>
      <c r="D174" s="18"/>
      <c r="E174" s="18"/>
      <c r="F174" s="18"/>
      <c r="G174" s="18"/>
      <c r="H174" s="18"/>
      <c r="I174" s="18"/>
      <c r="J174" s="18"/>
      <c r="K174" s="18"/>
      <c r="L174" s="1"/>
      <c r="M174" s="1"/>
      <c r="N174" s="1"/>
    </row>
    <row r="175" ht="15.75" customHeight="1">
      <c r="A175" s="1"/>
      <c r="B175" s="1"/>
      <c r="C175" s="1"/>
      <c r="D175" s="1"/>
      <c r="E175" s="1"/>
      <c r="F175" s="1"/>
      <c r="G175" s="1"/>
      <c r="H175" s="1"/>
      <c r="I175" s="1"/>
      <c r="J175" s="1"/>
      <c r="K175" s="1"/>
      <c r="L175" s="1"/>
      <c r="M175" s="1"/>
      <c r="N175" s="1"/>
    </row>
    <row r="176">
      <c r="A176" s="27" t="s">
        <v>132</v>
      </c>
      <c r="B176" s="19" t="s">
        <v>3</v>
      </c>
      <c r="C176" s="19" t="s">
        <v>4</v>
      </c>
      <c r="D176" s="4" t="s">
        <v>5</v>
      </c>
      <c r="E176" s="4" t="s">
        <v>6</v>
      </c>
      <c r="F176" s="4" t="s">
        <v>7</v>
      </c>
      <c r="G176" s="4" t="s">
        <v>8</v>
      </c>
      <c r="H176" s="4" t="s">
        <v>9</v>
      </c>
      <c r="I176" s="4" t="s">
        <v>10</v>
      </c>
      <c r="J176" s="4" t="s">
        <v>11</v>
      </c>
      <c r="K176" s="4" t="s">
        <v>12</v>
      </c>
      <c r="L176" s="5" t="s">
        <v>13</v>
      </c>
      <c r="M176" s="5" t="s">
        <v>14</v>
      </c>
      <c r="N176" s="5" t="s">
        <v>15</v>
      </c>
    </row>
    <row r="177" ht="24.75" customHeight="1">
      <c r="A177" s="20" t="s">
        <v>16</v>
      </c>
      <c r="B177" s="6" t="s">
        <v>17</v>
      </c>
      <c r="C177" s="6" t="s">
        <v>35</v>
      </c>
      <c r="D177" s="6" t="s">
        <v>19</v>
      </c>
      <c r="E177" s="6" t="s">
        <v>20</v>
      </c>
      <c r="F177" s="7" t="s">
        <v>133</v>
      </c>
      <c r="G177" s="8"/>
      <c r="H177" s="8"/>
      <c r="I177" s="8"/>
      <c r="J177" s="8"/>
      <c r="K177" s="6"/>
      <c r="L177" s="9"/>
      <c r="M177" s="9"/>
      <c r="N177" s="9"/>
    </row>
    <row r="178" ht="24.75" customHeight="1">
      <c r="A178" s="20" t="s">
        <v>22</v>
      </c>
      <c r="B178" s="6"/>
      <c r="C178" s="11" t="s">
        <v>134</v>
      </c>
      <c r="D178" s="30"/>
      <c r="E178" s="8"/>
      <c r="F178" s="11" t="s">
        <v>135</v>
      </c>
      <c r="G178" s="8"/>
      <c r="H178" s="8"/>
      <c r="I178" s="8"/>
      <c r="J178" s="8"/>
      <c r="K178" s="11"/>
      <c r="L178" s="12"/>
      <c r="M178" s="12"/>
      <c r="N178" s="12"/>
    </row>
    <row r="179" ht="15.75" customHeight="1">
      <c r="A179" s="13" t="s">
        <v>27</v>
      </c>
      <c r="B179" s="24">
        <v>114.88</v>
      </c>
      <c r="C179" s="15">
        <f>4.75*12</f>
        <v>57</v>
      </c>
      <c r="D179" s="14" t="s">
        <v>28</v>
      </c>
      <c r="E179" s="14" t="s">
        <v>28</v>
      </c>
      <c r="F179" s="14">
        <v>109.56</v>
      </c>
      <c r="G179" s="15"/>
      <c r="H179" s="15"/>
      <c r="I179" s="15"/>
      <c r="J179" s="15"/>
      <c r="K179" s="15"/>
      <c r="L179" s="16">
        <f>IFERROR(MEDIAN($B179:$K179),"-")</f>
        <v>109.56</v>
      </c>
      <c r="M179" s="16">
        <f>IFERROR(L179*(1-50%),"-")</f>
        <v>54.78</v>
      </c>
      <c r="N179" s="16">
        <f>IFERROR(L179*(1+50%),"-")</f>
        <v>164.34</v>
      </c>
    </row>
    <row r="180" ht="15.75" customHeight="1">
      <c r="A180" s="4" t="s">
        <v>29</v>
      </c>
      <c r="B180" s="15">
        <f t="shared" ref="B180:K180" si="18">IFERROR(IF(B179&gt;$N179,"Não válido",IF(B179&lt;$M179,"Não válido",B179)),"-")</f>
        <v>114.88</v>
      </c>
      <c r="C180" s="15">
        <f t="shared" si="18"/>
        <v>57</v>
      </c>
      <c r="D180" s="15" t="str">
        <f t="shared" si="18"/>
        <v>Não válido</v>
      </c>
      <c r="E180" s="15" t="str">
        <f t="shared" si="18"/>
        <v>Não válido</v>
      </c>
      <c r="F180" s="15">
        <f t="shared" si="18"/>
        <v>109.56</v>
      </c>
      <c r="G180" s="15" t="str">
        <f t="shared" si="18"/>
        <v>Não válido</v>
      </c>
      <c r="H180" s="15" t="str">
        <f t="shared" si="18"/>
        <v>Não válido</v>
      </c>
      <c r="I180" s="15" t="str">
        <f t="shared" si="18"/>
        <v>Não válido</v>
      </c>
      <c r="J180" s="15" t="str">
        <f t="shared" si="18"/>
        <v>Não válido</v>
      </c>
      <c r="K180" s="15" t="str">
        <f t="shared" si="18"/>
        <v>Não válido</v>
      </c>
      <c r="L180" s="1"/>
      <c r="M180" s="1"/>
      <c r="N180" s="1"/>
    </row>
    <row r="181" ht="15.75" customHeight="1">
      <c r="A181" s="17" t="s">
        <v>30</v>
      </c>
      <c r="B181" s="16">
        <f>IFERROR(MIN(B180:K180),"-")</f>
        <v>57</v>
      </c>
      <c r="C181" s="18"/>
      <c r="D181" s="18"/>
      <c r="E181" s="18"/>
      <c r="F181" s="18"/>
      <c r="G181" s="18"/>
      <c r="H181" s="18"/>
      <c r="I181" s="18"/>
      <c r="J181" s="18"/>
      <c r="K181" s="18"/>
      <c r="L181" s="1"/>
      <c r="M181" s="1"/>
      <c r="N181" s="1"/>
    </row>
    <row r="182" ht="15.75" customHeight="1">
      <c r="A182" s="17" t="s">
        <v>31</v>
      </c>
      <c r="B182" s="16">
        <f>IFERROR(MEDIAN(B180:K180),"-")</f>
        <v>109.56</v>
      </c>
      <c r="C182" s="18"/>
      <c r="D182" s="18"/>
      <c r="E182" s="18"/>
      <c r="F182" s="18"/>
      <c r="G182" s="18"/>
      <c r="H182" s="18"/>
      <c r="I182" s="18"/>
      <c r="J182" s="18"/>
      <c r="K182" s="18"/>
      <c r="L182" s="1"/>
      <c r="M182" s="1"/>
      <c r="N182" s="1"/>
    </row>
    <row r="183" ht="15.75" customHeight="1">
      <c r="A183" s="17" t="s">
        <v>32</v>
      </c>
      <c r="B183" s="16">
        <f>IFERROR(AVERAGE(B180:K180),"-")</f>
        <v>93.81333333</v>
      </c>
      <c r="C183" s="18"/>
      <c r="D183" s="18"/>
      <c r="E183" s="18"/>
      <c r="F183" s="18"/>
      <c r="G183" s="18"/>
      <c r="H183" s="18"/>
      <c r="I183" s="18"/>
      <c r="J183" s="18"/>
      <c r="K183" s="18"/>
      <c r="L183" s="1"/>
      <c r="M183" s="1"/>
      <c r="N183" s="1"/>
    </row>
    <row r="184" ht="15.75" customHeight="1">
      <c r="A184" s="17" t="s">
        <v>33</v>
      </c>
      <c r="B184" s="16">
        <f>IFERROR(MAX(B180:K180),"-")</f>
        <v>114.88</v>
      </c>
      <c r="C184" s="18"/>
      <c r="D184" s="18"/>
      <c r="E184" s="18"/>
      <c r="F184" s="18"/>
      <c r="G184" s="18"/>
      <c r="H184" s="18"/>
      <c r="I184" s="18"/>
      <c r="J184" s="18"/>
      <c r="K184" s="18"/>
      <c r="L184" s="1"/>
      <c r="M184" s="1"/>
      <c r="N184" s="1"/>
    </row>
    <row r="185" ht="15.75" customHeight="1">
      <c r="A185" s="1"/>
      <c r="B185" s="1"/>
      <c r="C185" s="1"/>
      <c r="D185" s="1"/>
      <c r="E185" s="1"/>
      <c r="F185" s="1"/>
      <c r="G185" s="1"/>
      <c r="H185" s="1"/>
      <c r="I185" s="1"/>
      <c r="J185" s="1"/>
      <c r="K185" s="1"/>
      <c r="L185" s="1"/>
      <c r="M185" s="1"/>
      <c r="N185" s="1"/>
    </row>
    <row r="186">
      <c r="A186" s="27" t="s">
        <v>136</v>
      </c>
      <c r="B186" s="19" t="s">
        <v>3</v>
      </c>
      <c r="C186" s="19" t="s">
        <v>4</v>
      </c>
      <c r="D186" s="19" t="s">
        <v>5</v>
      </c>
      <c r="E186" s="19" t="s">
        <v>6</v>
      </c>
      <c r="F186" s="4" t="s">
        <v>7</v>
      </c>
      <c r="G186" s="4" t="s">
        <v>8</v>
      </c>
      <c r="H186" s="4" t="s">
        <v>9</v>
      </c>
      <c r="I186" s="4" t="s">
        <v>10</v>
      </c>
      <c r="J186" s="4" t="s">
        <v>11</v>
      </c>
      <c r="K186" s="4" t="s">
        <v>12</v>
      </c>
      <c r="L186" s="5" t="s">
        <v>13</v>
      </c>
      <c r="M186" s="5" t="s">
        <v>14</v>
      </c>
      <c r="N186" s="5" t="s">
        <v>15</v>
      </c>
    </row>
    <row r="187" ht="24.75" customHeight="1">
      <c r="A187" s="20" t="s">
        <v>16</v>
      </c>
      <c r="B187" s="6" t="s">
        <v>17</v>
      </c>
      <c r="C187" s="6" t="s">
        <v>35</v>
      </c>
      <c r="D187" s="6" t="s">
        <v>19</v>
      </c>
      <c r="E187" s="6" t="s">
        <v>20</v>
      </c>
      <c r="F187" s="7" t="s">
        <v>137</v>
      </c>
      <c r="G187" s="39" t="s">
        <v>138</v>
      </c>
      <c r="H187" s="8"/>
      <c r="I187" s="8"/>
      <c r="J187" s="8"/>
      <c r="K187" s="6"/>
      <c r="L187" s="9"/>
      <c r="M187" s="9"/>
      <c r="N187" s="9"/>
    </row>
    <row r="188" ht="24.75" customHeight="1">
      <c r="A188" s="20" t="s">
        <v>22</v>
      </c>
      <c r="B188" s="6"/>
      <c r="C188" s="40"/>
      <c r="D188" s="6"/>
      <c r="E188" s="6"/>
      <c r="F188" s="21" t="s">
        <v>139</v>
      </c>
      <c r="G188" s="11" t="s">
        <v>140</v>
      </c>
      <c r="H188" s="8"/>
      <c r="I188" s="8"/>
      <c r="J188" s="8"/>
      <c r="K188" s="8"/>
      <c r="L188" s="12"/>
      <c r="M188" s="12"/>
      <c r="N188" s="12"/>
    </row>
    <row r="189" ht="15.75" customHeight="1">
      <c r="A189" s="13" t="s">
        <v>141</v>
      </c>
      <c r="B189" s="24">
        <v>1.69666</v>
      </c>
      <c r="C189" s="24" t="s">
        <v>28</v>
      </c>
      <c r="D189" s="24" t="s">
        <v>28</v>
      </c>
      <c r="E189" s="24" t="s">
        <v>28</v>
      </c>
      <c r="F189" s="14">
        <v>1.9</v>
      </c>
      <c r="G189" s="14">
        <v>1.59</v>
      </c>
      <c r="H189" s="15"/>
      <c r="I189" s="15"/>
      <c r="J189" s="15"/>
      <c r="K189" s="14"/>
      <c r="L189" s="16">
        <f>IFERROR(MEDIAN($B189:$K189),"-")</f>
        <v>1.69666</v>
      </c>
      <c r="M189" s="16">
        <f>IFERROR(L189*(1-50%),"-")</f>
        <v>0.84833</v>
      </c>
      <c r="N189" s="16">
        <f>IFERROR(L189*(1+50%),"-")</f>
        <v>2.54499</v>
      </c>
    </row>
    <row r="190" ht="15.75" customHeight="1">
      <c r="A190" s="4" t="s">
        <v>29</v>
      </c>
      <c r="B190" s="15">
        <f t="shared" ref="B190:K190" si="19">IFERROR(IF(B189&gt;$N189,"Não válido",IF(B189&lt;$M189,"Não válido",B189)),"-")</f>
        <v>1.69666</v>
      </c>
      <c r="C190" s="15" t="str">
        <f t="shared" si="19"/>
        <v>Não válido</v>
      </c>
      <c r="D190" s="15" t="str">
        <f t="shared" si="19"/>
        <v>Não válido</v>
      </c>
      <c r="E190" s="15" t="str">
        <f t="shared" si="19"/>
        <v>Não válido</v>
      </c>
      <c r="F190" s="15">
        <f t="shared" si="19"/>
        <v>1.9</v>
      </c>
      <c r="G190" s="15">
        <f t="shared" si="19"/>
        <v>1.59</v>
      </c>
      <c r="H190" s="15" t="str">
        <f t="shared" si="19"/>
        <v>Não válido</v>
      </c>
      <c r="I190" s="15" t="str">
        <f t="shared" si="19"/>
        <v>Não válido</v>
      </c>
      <c r="J190" s="15" t="str">
        <f t="shared" si="19"/>
        <v>Não válido</v>
      </c>
      <c r="K190" s="15" t="str">
        <f t="shared" si="19"/>
        <v>Não válido</v>
      </c>
      <c r="L190" s="1"/>
      <c r="M190" s="1"/>
      <c r="N190" s="1"/>
    </row>
    <row r="191" ht="15.75" customHeight="1">
      <c r="A191" s="17" t="s">
        <v>30</v>
      </c>
      <c r="B191" s="16">
        <f>IFERROR(MIN(B190:K190),"-")</f>
        <v>1.59</v>
      </c>
      <c r="C191" s="18"/>
      <c r="D191" s="18"/>
      <c r="E191" s="18"/>
      <c r="F191" s="18"/>
      <c r="G191" s="18"/>
      <c r="H191" s="18"/>
      <c r="I191" s="18"/>
      <c r="J191" s="18"/>
      <c r="K191" s="18"/>
      <c r="L191" s="1"/>
      <c r="M191" s="1"/>
      <c r="N191" s="1"/>
    </row>
    <row r="192" ht="15.75" customHeight="1">
      <c r="A192" s="17" t="s">
        <v>31</v>
      </c>
      <c r="B192" s="16">
        <f>IFERROR(MEDIAN(B190:K190),"-")</f>
        <v>1.69666</v>
      </c>
      <c r="C192" s="18"/>
      <c r="D192" s="18"/>
      <c r="E192" s="18"/>
      <c r="F192" s="18"/>
      <c r="G192" s="18"/>
      <c r="H192" s="18"/>
      <c r="I192" s="18"/>
      <c r="J192" s="18"/>
      <c r="K192" s="18"/>
      <c r="L192" s="1"/>
      <c r="M192" s="1"/>
      <c r="N192" s="1"/>
    </row>
    <row r="193" ht="15.75" customHeight="1">
      <c r="A193" s="17" t="s">
        <v>32</v>
      </c>
      <c r="B193" s="16">
        <f>IFERROR(AVERAGE(B190:K190),"-")</f>
        <v>1.728886667</v>
      </c>
      <c r="C193" s="18"/>
      <c r="D193" s="18"/>
      <c r="E193" s="18"/>
      <c r="F193" s="18"/>
      <c r="G193" s="18"/>
      <c r="H193" s="18"/>
      <c r="I193" s="18"/>
      <c r="J193" s="18"/>
      <c r="K193" s="18"/>
      <c r="L193" s="1"/>
      <c r="M193" s="1"/>
      <c r="N193" s="1"/>
    </row>
    <row r="194" ht="15.75" customHeight="1">
      <c r="A194" s="17" t="s">
        <v>33</v>
      </c>
      <c r="B194" s="16">
        <f>IFERROR(MAX(B190:K190),"-")</f>
        <v>1.9</v>
      </c>
      <c r="C194" s="18"/>
      <c r="D194" s="18"/>
      <c r="E194" s="18"/>
      <c r="F194" s="18"/>
      <c r="G194" s="18"/>
      <c r="H194" s="18"/>
      <c r="I194" s="18"/>
      <c r="J194" s="18"/>
      <c r="K194" s="18"/>
      <c r="L194" s="1"/>
      <c r="M194" s="1"/>
      <c r="N194" s="1"/>
    </row>
    <row r="195" ht="15.75" customHeight="1">
      <c r="A195" s="1"/>
      <c r="B195" s="1"/>
      <c r="C195" s="1"/>
      <c r="D195" s="1"/>
      <c r="E195" s="1"/>
      <c r="F195" s="1"/>
      <c r="G195" s="1"/>
      <c r="H195" s="1"/>
      <c r="I195" s="1"/>
      <c r="J195" s="1"/>
      <c r="K195" s="1"/>
      <c r="L195" s="1"/>
      <c r="M195" s="1"/>
      <c r="N195" s="1"/>
    </row>
    <row r="196">
      <c r="A196" s="27" t="s">
        <v>142</v>
      </c>
      <c r="B196" s="19" t="s">
        <v>3</v>
      </c>
      <c r="C196" s="19" t="s">
        <v>4</v>
      </c>
      <c r="D196" s="4" t="s">
        <v>5</v>
      </c>
      <c r="E196" s="4" t="s">
        <v>6</v>
      </c>
      <c r="F196" s="4" t="s">
        <v>7</v>
      </c>
      <c r="G196" s="4" t="s">
        <v>8</v>
      </c>
      <c r="H196" s="4" t="s">
        <v>9</v>
      </c>
      <c r="I196" s="4" t="s">
        <v>10</v>
      </c>
      <c r="J196" s="4" t="s">
        <v>11</v>
      </c>
      <c r="K196" s="4" t="s">
        <v>12</v>
      </c>
      <c r="L196" s="5" t="s">
        <v>13</v>
      </c>
      <c r="M196" s="5" t="s">
        <v>14</v>
      </c>
      <c r="N196" s="5" t="s">
        <v>15</v>
      </c>
    </row>
    <row r="197" ht="24.75" customHeight="1">
      <c r="A197" s="20" t="s">
        <v>16</v>
      </c>
      <c r="B197" s="6" t="s">
        <v>17</v>
      </c>
      <c r="C197" s="6" t="s">
        <v>35</v>
      </c>
      <c r="D197" s="6" t="s">
        <v>19</v>
      </c>
      <c r="E197" s="6" t="s">
        <v>20</v>
      </c>
      <c r="F197" s="7" t="s">
        <v>143</v>
      </c>
      <c r="G197" s="41" t="s">
        <v>144</v>
      </c>
      <c r="H197" s="8"/>
      <c r="I197" s="8"/>
      <c r="J197" s="8"/>
      <c r="K197" s="6"/>
      <c r="L197" s="9"/>
      <c r="M197" s="9"/>
      <c r="N197" s="9"/>
    </row>
    <row r="198" ht="24.75" customHeight="1">
      <c r="A198" s="20" t="s">
        <v>22</v>
      </c>
      <c r="B198" s="6"/>
      <c r="C198" s="6"/>
      <c r="D198" s="30"/>
      <c r="E198" s="8"/>
      <c r="F198" s="7" t="s">
        <v>145</v>
      </c>
      <c r="G198" s="11" t="s">
        <v>146</v>
      </c>
      <c r="H198" s="8"/>
      <c r="I198" s="8"/>
      <c r="J198" s="8"/>
      <c r="K198" s="8"/>
      <c r="L198" s="12"/>
      <c r="M198" s="12"/>
      <c r="N198" s="12"/>
    </row>
    <row r="199" ht="15.75" customHeight="1">
      <c r="A199" s="13" t="s">
        <v>147</v>
      </c>
      <c r="B199" s="24">
        <v>138.0117</v>
      </c>
      <c r="C199" s="24" t="s">
        <v>28</v>
      </c>
      <c r="D199" s="24" t="s">
        <v>28</v>
      </c>
      <c r="E199" s="24" t="s">
        <v>28</v>
      </c>
      <c r="F199" s="14">
        <v>112.95</v>
      </c>
      <c r="G199" s="14">
        <v>67.98</v>
      </c>
      <c r="H199" s="15"/>
      <c r="I199" s="15"/>
      <c r="J199" s="15"/>
      <c r="K199" s="8"/>
      <c r="L199" s="16">
        <f>IFERROR(MEDIAN($B199:$K199),"-")</f>
        <v>112.95</v>
      </c>
      <c r="M199" s="16">
        <f>IFERROR(L199*(1-50%),"-")</f>
        <v>56.475</v>
      </c>
      <c r="N199" s="16">
        <f>IFERROR(L199*(1+50%),"-")</f>
        <v>169.425</v>
      </c>
    </row>
    <row r="200" ht="15.75" customHeight="1">
      <c r="A200" s="4" t="s">
        <v>29</v>
      </c>
      <c r="B200" s="15">
        <f t="shared" ref="B200:K200" si="20">IFERROR(IF(B199&gt;$N199,"Não válido",IF(B199&lt;$M199,"Não válido",B199)),"-")</f>
        <v>138.0117</v>
      </c>
      <c r="C200" s="15" t="str">
        <f t="shared" si="20"/>
        <v>Não válido</v>
      </c>
      <c r="D200" s="15" t="str">
        <f t="shared" si="20"/>
        <v>Não válido</v>
      </c>
      <c r="E200" s="15" t="str">
        <f t="shared" si="20"/>
        <v>Não válido</v>
      </c>
      <c r="F200" s="15">
        <f t="shared" si="20"/>
        <v>112.95</v>
      </c>
      <c r="G200" s="15">
        <f t="shared" si="20"/>
        <v>67.98</v>
      </c>
      <c r="H200" s="15" t="str">
        <f t="shared" si="20"/>
        <v>Não válido</v>
      </c>
      <c r="I200" s="15" t="str">
        <f t="shared" si="20"/>
        <v>Não válido</v>
      </c>
      <c r="J200" s="15" t="str">
        <f t="shared" si="20"/>
        <v>Não válido</v>
      </c>
      <c r="K200" s="15" t="str">
        <f t="shared" si="20"/>
        <v>Não válido</v>
      </c>
      <c r="L200" s="1"/>
      <c r="M200" s="1"/>
      <c r="N200" s="1"/>
    </row>
    <row r="201" ht="15.75" customHeight="1">
      <c r="A201" s="17" t="s">
        <v>30</v>
      </c>
      <c r="B201" s="16">
        <f>IFERROR(MIN(B200:K200),"-")</f>
        <v>67.98</v>
      </c>
      <c r="C201" s="18"/>
      <c r="D201" s="18"/>
      <c r="E201" s="18"/>
      <c r="F201" s="18"/>
      <c r="G201" s="18"/>
      <c r="H201" s="18"/>
      <c r="I201" s="18"/>
      <c r="J201" s="18"/>
      <c r="K201" s="18"/>
      <c r="L201" s="1"/>
      <c r="M201" s="1"/>
      <c r="N201" s="1"/>
    </row>
    <row r="202" ht="15.75" customHeight="1">
      <c r="A202" s="17" t="s">
        <v>31</v>
      </c>
      <c r="B202" s="16">
        <f>IFERROR(MEDIAN(B200:K200),"-")</f>
        <v>112.95</v>
      </c>
      <c r="C202" s="18"/>
      <c r="D202" s="18"/>
      <c r="E202" s="18"/>
      <c r="F202" s="18"/>
      <c r="G202" s="18"/>
      <c r="H202" s="18"/>
      <c r="I202" s="18"/>
      <c r="J202" s="18"/>
      <c r="K202" s="18"/>
      <c r="L202" s="1"/>
      <c r="M202" s="1"/>
      <c r="N202" s="1"/>
    </row>
    <row r="203" ht="15.75" customHeight="1">
      <c r="A203" s="17" t="s">
        <v>32</v>
      </c>
      <c r="B203" s="16">
        <f>IFERROR(AVERAGE(B200:K200),"-")</f>
        <v>106.3139</v>
      </c>
      <c r="C203" s="18"/>
      <c r="D203" s="18"/>
      <c r="E203" s="18"/>
      <c r="F203" s="18"/>
      <c r="G203" s="18"/>
      <c r="H203" s="18"/>
      <c r="I203" s="18"/>
      <c r="J203" s="18"/>
      <c r="K203" s="18"/>
      <c r="L203" s="1"/>
      <c r="M203" s="1"/>
      <c r="N203" s="1"/>
    </row>
    <row r="204" ht="15.75" customHeight="1">
      <c r="A204" s="17" t="s">
        <v>33</v>
      </c>
      <c r="B204" s="16">
        <f>IFERROR(MAX(B200:K200),"-")</f>
        <v>138.0117</v>
      </c>
      <c r="C204" s="18"/>
      <c r="D204" s="18"/>
      <c r="E204" s="18"/>
      <c r="F204" s="18"/>
      <c r="G204" s="18"/>
      <c r="H204" s="18"/>
      <c r="I204" s="18"/>
      <c r="J204" s="18"/>
      <c r="K204" s="18"/>
      <c r="L204" s="1"/>
      <c r="M204" s="1"/>
      <c r="N204" s="1"/>
    </row>
    <row r="205" ht="15.75" customHeight="1">
      <c r="A205" s="1"/>
      <c r="B205" s="1"/>
      <c r="C205" s="1"/>
      <c r="D205" s="1"/>
      <c r="E205" s="1"/>
      <c r="F205" s="1"/>
      <c r="G205" s="1"/>
      <c r="H205" s="1"/>
      <c r="I205" s="1"/>
      <c r="J205" s="1"/>
      <c r="K205" s="1"/>
      <c r="L205" s="1"/>
      <c r="M205" s="1"/>
      <c r="N205" s="1"/>
    </row>
    <row r="206">
      <c r="A206" s="27" t="s">
        <v>148</v>
      </c>
      <c r="B206" s="4" t="s">
        <v>3</v>
      </c>
      <c r="C206" s="4" t="s">
        <v>4</v>
      </c>
      <c r="D206" s="4" t="s">
        <v>5</v>
      </c>
      <c r="E206" s="4" t="s">
        <v>6</v>
      </c>
      <c r="F206" s="4" t="s">
        <v>7</v>
      </c>
      <c r="G206" s="4" t="s">
        <v>8</v>
      </c>
      <c r="H206" s="4" t="s">
        <v>9</v>
      </c>
      <c r="I206" s="4" t="s">
        <v>10</v>
      </c>
      <c r="J206" s="4" t="s">
        <v>11</v>
      </c>
      <c r="K206" s="4" t="s">
        <v>12</v>
      </c>
      <c r="L206" s="5" t="s">
        <v>13</v>
      </c>
      <c r="M206" s="5" t="s">
        <v>14</v>
      </c>
      <c r="N206" s="5" t="s">
        <v>15</v>
      </c>
    </row>
    <row r="207" ht="24.75" customHeight="1">
      <c r="A207" s="4" t="s">
        <v>16</v>
      </c>
      <c r="B207" s="6" t="s">
        <v>17</v>
      </c>
      <c r="C207" s="6" t="s">
        <v>35</v>
      </c>
      <c r="D207" s="6" t="s">
        <v>19</v>
      </c>
      <c r="E207" s="6" t="s">
        <v>20</v>
      </c>
      <c r="F207" s="8"/>
      <c r="G207" s="8"/>
      <c r="H207" s="8"/>
      <c r="I207" s="8"/>
      <c r="J207" s="8"/>
      <c r="K207" s="6"/>
      <c r="L207" s="9"/>
      <c r="M207" s="9"/>
      <c r="N207" s="9"/>
    </row>
    <row r="208" ht="24.75" customHeight="1">
      <c r="A208" s="4" t="s">
        <v>22</v>
      </c>
      <c r="B208" s="6"/>
      <c r="C208" s="11" t="s">
        <v>149</v>
      </c>
      <c r="D208" s="11" t="s">
        <v>150</v>
      </c>
      <c r="E208" s="11" t="s">
        <v>151</v>
      </c>
      <c r="F208" s="8"/>
      <c r="G208" s="8"/>
      <c r="H208" s="8"/>
      <c r="I208" s="8"/>
      <c r="J208" s="8"/>
      <c r="K208" s="11"/>
      <c r="L208" s="12"/>
      <c r="M208" s="12"/>
      <c r="N208" s="12"/>
    </row>
    <row r="209" ht="15.75" customHeight="1">
      <c r="A209" s="13" t="s">
        <v>85</v>
      </c>
      <c r="B209" s="14">
        <v>21.508073</v>
      </c>
      <c r="C209" s="15">
        <f>1.58*10</f>
        <v>15.8</v>
      </c>
      <c r="D209" s="15">
        <f>4*(5000/500)</f>
        <v>40</v>
      </c>
      <c r="E209" s="14">
        <v>10.0</v>
      </c>
      <c r="F209" s="15"/>
      <c r="G209" s="15"/>
      <c r="H209" s="15"/>
      <c r="I209" s="15"/>
      <c r="J209" s="15"/>
      <c r="K209" s="15"/>
      <c r="L209" s="16">
        <f>IFERROR(MEDIAN($B209:$K209),"-")</f>
        <v>18.6540365</v>
      </c>
      <c r="M209" s="16">
        <f>IFERROR(L209*(1-50%),"-")</f>
        <v>9.32701825</v>
      </c>
      <c r="N209" s="16">
        <f>IFERROR(L209*(1+50%),"-")</f>
        <v>27.98105475</v>
      </c>
    </row>
    <row r="210" ht="15.75" customHeight="1">
      <c r="A210" s="4" t="s">
        <v>29</v>
      </c>
      <c r="B210" s="15">
        <f t="shared" ref="B210:K210" si="21">IFERROR(IF(B209&gt;$N209,"Não válido",IF(B209&lt;$M209,"Não válido",B209)),"-")</f>
        <v>21.508073</v>
      </c>
      <c r="C210" s="15">
        <f t="shared" si="21"/>
        <v>15.8</v>
      </c>
      <c r="D210" s="15" t="str">
        <f t="shared" si="21"/>
        <v>Não válido</v>
      </c>
      <c r="E210" s="15">
        <f t="shared" si="21"/>
        <v>10</v>
      </c>
      <c r="F210" s="15" t="str">
        <f t="shared" si="21"/>
        <v>Não válido</v>
      </c>
      <c r="G210" s="15" t="str">
        <f t="shared" si="21"/>
        <v>Não válido</v>
      </c>
      <c r="H210" s="15" t="str">
        <f t="shared" si="21"/>
        <v>Não válido</v>
      </c>
      <c r="I210" s="15" t="str">
        <f t="shared" si="21"/>
        <v>Não válido</v>
      </c>
      <c r="J210" s="15" t="str">
        <f t="shared" si="21"/>
        <v>Não válido</v>
      </c>
      <c r="K210" s="15" t="str">
        <f t="shared" si="21"/>
        <v>Não válido</v>
      </c>
      <c r="L210" s="1"/>
      <c r="M210" s="1"/>
      <c r="N210" s="1"/>
    </row>
    <row r="211" ht="15.75" customHeight="1">
      <c r="A211" s="17" t="s">
        <v>30</v>
      </c>
      <c r="B211" s="16">
        <f>IFERROR(MIN(B210:K210),"-")</f>
        <v>10</v>
      </c>
      <c r="C211" s="18"/>
      <c r="D211" s="18"/>
      <c r="E211" s="18"/>
      <c r="F211" s="18"/>
      <c r="G211" s="18"/>
      <c r="H211" s="18"/>
      <c r="I211" s="18"/>
      <c r="J211" s="18"/>
      <c r="K211" s="18"/>
      <c r="L211" s="1"/>
      <c r="M211" s="1"/>
      <c r="N211" s="1"/>
    </row>
    <row r="212" ht="15.75" customHeight="1">
      <c r="A212" s="17" t="s">
        <v>31</v>
      </c>
      <c r="B212" s="16">
        <f>IFERROR(MEDIAN(B210:K210),"-")</f>
        <v>15.8</v>
      </c>
      <c r="C212" s="18"/>
      <c r="D212" s="18"/>
      <c r="E212" s="18"/>
      <c r="F212" s="18"/>
      <c r="G212" s="18"/>
      <c r="H212" s="18"/>
      <c r="I212" s="18"/>
      <c r="J212" s="18"/>
      <c r="K212" s="18"/>
      <c r="L212" s="1"/>
      <c r="M212" s="1"/>
      <c r="N212" s="1"/>
    </row>
    <row r="213" ht="15.75" customHeight="1">
      <c r="A213" s="17" t="s">
        <v>32</v>
      </c>
      <c r="B213" s="16">
        <f>IFERROR(AVERAGE(B210:K210),"-")</f>
        <v>15.76935767</v>
      </c>
      <c r="C213" s="18"/>
      <c r="D213" s="18"/>
      <c r="E213" s="18"/>
      <c r="F213" s="18"/>
      <c r="G213" s="18"/>
      <c r="H213" s="18"/>
      <c r="I213" s="18"/>
      <c r="J213" s="18"/>
      <c r="K213" s="18"/>
      <c r="L213" s="1"/>
      <c r="M213" s="1"/>
      <c r="N213" s="1"/>
    </row>
    <row r="214" ht="15.75" customHeight="1">
      <c r="A214" s="17" t="s">
        <v>33</v>
      </c>
      <c r="B214" s="16">
        <f>IFERROR(MAX(B210:K210),"-")</f>
        <v>21.508073</v>
      </c>
      <c r="C214" s="18"/>
      <c r="D214" s="18"/>
      <c r="E214" s="18"/>
      <c r="F214" s="18"/>
      <c r="G214" s="18"/>
      <c r="H214" s="18"/>
      <c r="I214" s="18"/>
      <c r="J214" s="18"/>
      <c r="K214" s="18"/>
      <c r="L214" s="1"/>
      <c r="M214" s="1"/>
      <c r="N214" s="1"/>
    </row>
    <row r="215" ht="15.75" customHeight="1">
      <c r="A215" s="1"/>
      <c r="B215" s="1"/>
      <c r="C215" s="1"/>
      <c r="D215" s="1"/>
      <c r="E215" s="1"/>
      <c r="F215" s="1"/>
      <c r="G215" s="1"/>
      <c r="H215" s="1"/>
      <c r="I215" s="1"/>
      <c r="J215" s="1"/>
      <c r="K215" s="1"/>
      <c r="L215" s="1"/>
      <c r="M215" s="1"/>
      <c r="N215" s="1"/>
    </row>
    <row r="216">
      <c r="A216" s="27" t="s">
        <v>152</v>
      </c>
      <c r="B216" s="4" t="s">
        <v>3</v>
      </c>
      <c r="C216" s="4" t="s">
        <v>4</v>
      </c>
      <c r="D216" s="4" t="s">
        <v>5</v>
      </c>
      <c r="E216" s="4" t="s">
        <v>6</v>
      </c>
      <c r="F216" s="4" t="s">
        <v>7</v>
      </c>
      <c r="G216" s="4" t="s">
        <v>8</v>
      </c>
      <c r="H216" s="4" t="s">
        <v>9</v>
      </c>
      <c r="I216" s="4" t="s">
        <v>10</v>
      </c>
      <c r="J216" s="4" t="s">
        <v>11</v>
      </c>
      <c r="K216" s="4" t="s">
        <v>12</v>
      </c>
      <c r="L216" s="5" t="s">
        <v>13</v>
      </c>
      <c r="M216" s="5" t="s">
        <v>14</v>
      </c>
      <c r="N216" s="5" t="s">
        <v>15</v>
      </c>
    </row>
    <row r="217" ht="24.75" customHeight="1">
      <c r="A217" s="4" t="s">
        <v>16</v>
      </c>
      <c r="B217" s="6" t="s">
        <v>17</v>
      </c>
      <c r="C217" s="6" t="s">
        <v>35</v>
      </c>
      <c r="D217" s="6" t="s">
        <v>19</v>
      </c>
      <c r="E217" s="6" t="s">
        <v>20</v>
      </c>
      <c r="F217" s="7" t="s">
        <v>21</v>
      </c>
      <c r="G217" s="7" t="s">
        <v>153</v>
      </c>
      <c r="H217" s="39" t="s">
        <v>154</v>
      </c>
      <c r="I217" s="8"/>
      <c r="J217" s="8"/>
      <c r="K217" s="6"/>
      <c r="L217" s="9"/>
      <c r="M217" s="9"/>
      <c r="N217" s="9"/>
    </row>
    <row r="218" ht="24.75" customHeight="1">
      <c r="A218" s="4" t="s">
        <v>22</v>
      </c>
      <c r="B218" s="6"/>
      <c r="C218" s="6"/>
      <c r="D218" s="8"/>
      <c r="E218" s="8"/>
      <c r="F218" s="11" t="s">
        <v>155</v>
      </c>
      <c r="G218" s="7" t="s">
        <v>156</v>
      </c>
      <c r="H218" s="11" t="s">
        <v>157</v>
      </c>
      <c r="I218" s="8"/>
      <c r="J218" s="8"/>
      <c r="K218" s="11"/>
      <c r="L218" s="12"/>
      <c r="M218" s="12"/>
      <c r="N218" s="12"/>
    </row>
    <row r="219" ht="15.75" customHeight="1">
      <c r="A219" s="13" t="s">
        <v>85</v>
      </c>
      <c r="B219" s="14">
        <v>121.61</v>
      </c>
      <c r="C219" s="14" t="s">
        <v>28</v>
      </c>
      <c r="D219" s="14" t="s">
        <v>28</v>
      </c>
      <c r="E219" s="14" t="s">
        <v>28</v>
      </c>
      <c r="F219" s="14">
        <v>47.04</v>
      </c>
      <c r="G219" s="14">
        <v>118.99</v>
      </c>
      <c r="H219" s="14">
        <v>89.06</v>
      </c>
      <c r="I219" s="15"/>
      <c r="J219" s="15"/>
      <c r="K219" s="14"/>
      <c r="L219" s="16">
        <f>IFERROR(MEDIAN($B219:$K219),"-")</f>
        <v>104.025</v>
      </c>
      <c r="M219" s="16">
        <f>IFERROR(L219*(1-50%),"-")</f>
        <v>52.0125</v>
      </c>
      <c r="N219" s="16">
        <f>IFERROR(L219*(1+50%),"-")</f>
        <v>156.0375</v>
      </c>
    </row>
    <row r="220" ht="15.75" customHeight="1">
      <c r="A220" s="4" t="s">
        <v>29</v>
      </c>
      <c r="B220" s="15">
        <f t="shared" ref="B220:K220" si="22">IFERROR(IF(B219&gt;$N219,"Não válido",IF(B219&lt;$M219,"Não válido",B219)),"-")</f>
        <v>121.61</v>
      </c>
      <c r="C220" s="15" t="str">
        <f t="shared" si="22"/>
        <v>Não válido</v>
      </c>
      <c r="D220" s="15" t="str">
        <f t="shared" si="22"/>
        <v>Não válido</v>
      </c>
      <c r="E220" s="15" t="str">
        <f t="shared" si="22"/>
        <v>Não válido</v>
      </c>
      <c r="F220" s="15" t="str">
        <f t="shared" si="22"/>
        <v>Não válido</v>
      </c>
      <c r="G220" s="15">
        <f t="shared" si="22"/>
        <v>118.99</v>
      </c>
      <c r="H220" s="15">
        <f t="shared" si="22"/>
        <v>89.06</v>
      </c>
      <c r="I220" s="15" t="str">
        <f t="shared" si="22"/>
        <v>Não válido</v>
      </c>
      <c r="J220" s="15" t="str">
        <f t="shared" si="22"/>
        <v>Não válido</v>
      </c>
      <c r="K220" s="15" t="str">
        <f t="shared" si="22"/>
        <v>Não válido</v>
      </c>
      <c r="L220" s="1"/>
      <c r="M220" s="1"/>
      <c r="N220" s="1"/>
    </row>
    <row r="221" ht="15.75" customHeight="1">
      <c r="A221" s="17" t="s">
        <v>30</v>
      </c>
      <c r="B221" s="16">
        <f>IFERROR(MIN(B220:K220),"-")</f>
        <v>89.06</v>
      </c>
      <c r="C221" s="18"/>
      <c r="D221" s="18"/>
      <c r="E221" s="18"/>
      <c r="F221" s="18"/>
      <c r="G221" s="18"/>
      <c r="H221" s="18"/>
      <c r="I221" s="18"/>
      <c r="J221" s="18"/>
      <c r="K221" s="18"/>
      <c r="L221" s="1"/>
      <c r="M221" s="1"/>
      <c r="N221" s="1"/>
    </row>
    <row r="222" ht="15.75" customHeight="1">
      <c r="A222" s="17" t="s">
        <v>31</v>
      </c>
      <c r="B222" s="16">
        <f>IFERROR(MEDIAN(B220:K220),"-")</f>
        <v>118.99</v>
      </c>
      <c r="C222" s="18"/>
      <c r="D222" s="18"/>
      <c r="E222" s="18"/>
      <c r="F222" s="18"/>
      <c r="G222" s="18"/>
      <c r="H222" s="18"/>
      <c r="I222" s="18"/>
      <c r="J222" s="1"/>
      <c r="K222" s="1"/>
      <c r="L222" s="1"/>
      <c r="M222" s="1"/>
      <c r="N222" s="1"/>
    </row>
    <row r="223" ht="15.75" customHeight="1">
      <c r="A223" s="17" t="s">
        <v>32</v>
      </c>
      <c r="B223" s="16">
        <f>IFERROR(AVERAGE(B220:K220),"-")</f>
        <v>109.8866667</v>
      </c>
      <c r="C223" s="18"/>
      <c r="D223" s="18"/>
      <c r="E223" s="18"/>
      <c r="F223" s="18"/>
      <c r="G223" s="18"/>
      <c r="H223" s="18"/>
      <c r="I223" s="18"/>
      <c r="J223" s="18"/>
      <c r="K223" s="18"/>
      <c r="L223" s="1"/>
      <c r="M223" s="1"/>
      <c r="N223" s="1"/>
    </row>
    <row r="224" ht="15.75" customHeight="1">
      <c r="A224" s="17" t="s">
        <v>33</v>
      </c>
      <c r="B224" s="16">
        <f>IFERROR(MAX(B220:K220),"-")</f>
        <v>121.61</v>
      </c>
      <c r="C224" s="18"/>
      <c r="D224" s="18"/>
      <c r="E224" s="18"/>
      <c r="F224" s="18"/>
      <c r="G224" s="18"/>
      <c r="H224" s="18"/>
      <c r="I224" s="18"/>
      <c r="J224" s="18"/>
      <c r="K224" s="18"/>
      <c r="L224" s="1"/>
      <c r="M224" s="1"/>
      <c r="N224" s="1"/>
    </row>
    <row r="225" ht="15.75" customHeight="1">
      <c r="A225" s="1"/>
      <c r="B225" s="1"/>
      <c r="C225" s="1"/>
      <c r="D225" s="1"/>
      <c r="E225" s="1"/>
      <c r="F225" s="1"/>
      <c r="G225" s="1"/>
      <c r="H225" s="1"/>
      <c r="I225" s="1"/>
      <c r="J225" s="1"/>
      <c r="K225" s="1"/>
      <c r="L225" s="1"/>
      <c r="M225" s="1"/>
      <c r="N225" s="1"/>
    </row>
    <row r="226">
      <c r="A226" s="27" t="s">
        <v>158</v>
      </c>
      <c r="B226" s="19" t="s">
        <v>3</v>
      </c>
      <c r="C226" s="19" t="s">
        <v>4</v>
      </c>
      <c r="D226" s="19" t="s">
        <v>5</v>
      </c>
      <c r="E226" s="19" t="s">
        <v>6</v>
      </c>
      <c r="F226" s="19" t="s">
        <v>7</v>
      </c>
      <c r="G226" s="4" t="s">
        <v>8</v>
      </c>
      <c r="H226" s="4" t="s">
        <v>9</v>
      </c>
      <c r="I226" s="4" t="s">
        <v>10</v>
      </c>
      <c r="J226" s="4" t="s">
        <v>11</v>
      </c>
      <c r="K226" s="4" t="s">
        <v>12</v>
      </c>
      <c r="L226" s="5" t="s">
        <v>13</v>
      </c>
      <c r="M226" s="5" t="s">
        <v>14</v>
      </c>
      <c r="N226" s="5" t="s">
        <v>15</v>
      </c>
    </row>
    <row r="227" ht="24.75" customHeight="1">
      <c r="A227" s="20" t="s">
        <v>16</v>
      </c>
      <c r="B227" s="6" t="s">
        <v>17</v>
      </c>
      <c r="C227" s="6" t="s">
        <v>35</v>
      </c>
      <c r="D227" s="6" t="s">
        <v>19</v>
      </c>
      <c r="E227" s="6" t="s">
        <v>20</v>
      </c>
      <c r="F227" s="7" t="s">
        <v>159</v>
      </c>
      <c r="G227" s="7" t="s">
        <v>160</v>
      </c>
      <c r="H227" s="7" t="s">
        <v>161</v>
      </c>
      <c r="I227" s="8"/>
      <c r="J227" s="8"/>
      <c r="K227" s="6"/>
      <c r="L227" s="9"/>
      <c r="M227" s="9"/>
      <c r="N227" s="9"/>
    </row>
    <row r="228" ht="24.75" customHeight="1">
      <c r="A228" s="20" t="s">
        <v>22</v>
      </c>
      <c r="B228" s="6"/>
      <c r="C228" s="11" t="s">
        <v>162</v>
      </c>
      <c r="D228" s="6"/>
      <c r="E228" s="42"/>
      <c r="F228" s="7" t="s">
        <v>163</v>
      </c>
      <c r="G228" s="21" t="s">
        <v>164</v>
      </c>
      <c r="H228" s="7" t="s">
        <v>165</v>
      </c>
      <c r="I228" s="8"/>
      <c r="J228" s="8"/>
      <c r="K228" s="11"/>
      <c r="L228" s="12"/>
      <c r="M228" s="12"/>
      <c r="N228" s="12"/>
    </row>
    <row r="229" ht="15.75" customHeight="1">
      <c r="A229" s="13" t="s">
        <v>27</v>
      </c>
      <c r="B229" s="23">
        <f>5.6146738*12</f>
        <v>67.3760856</v>
      </c>
      <c r="C229" s="14">
        <f>2.15*12</f>
        <v>25.8</v>
      </c>
      <c r="D229" s="24" t="s">
        <v>28</v>
      </c>
      <c r="E229" s="24" t="s">
        <v>28</v>
      </c>
      <c r="F229" s="24">
        <v>158.64</v>
      </c>
      <c r="G229" s="14">
        <v>95.88</v>
      </c>
      <c r="H229" s="14">
        <v>81.72</v>
      </c>
      <c r="I229" s="15"/>
      <c r="J229" s="15"/>
      <c r="K229" s="14"/>
      <c r="L229" s="16">
        <f>IFERROR(MEDIAN($B229:$K229),"-")</f>
        <v>81.72</v>
      </c>
      <c r="M229" s="16">
        <f>IFERROR(L229*(1-50%),"-")</f>
        <v>40.86</v>
      </c>
      <c r="N229" s="16">
        <f>IFERROR(L229*(1+50%),"-")</f>
        <v>122.58</v>
      </c>
    </row>
    <row r="230" ht="15.75" customHeight="1">
      <c r="A230" s="4" t="s">
        <v>29</v>
      </c>
      <c r="B230" s="15">
        <f t="shared" ref="B230:K230" si="23">IFERROR(IF(B229&gt;$N229,"Não válido",IF(B229&lt;$M229,"Não válido",B229)),"-")</f>
        <v>67.3760856</v>
      </c>
      <c r="C230" s="15" t="str">
        <f t="shared" si="23"/>
        <v>Não válido</v>
      </c>
      <c r="D230" s="15" t="str">
        <f t="shared" si="23"/>
        <v>Não válido</v>
      </c>
      <c r="E230" s="15" t="str">
        <f t="shared" si="23"/>
        <v>Não válido</v>
      </c>
      <c r="F230" s="15" t="str">
        <f t="shared" si="23"/>
        <v>Não válido</v>
      </c>
      <c r="G230" s="15">
        <f t="shared" si="23"/>
        <v>95.88</v>
      </c>
      <c r="H230" s="15">
        <f t="shared" si="23"/>
        <v>81.72</v>
      </c>
      <c r="I230" s="15" t="str">
        <f t="shared" si="23"/>
        <v>Não válido</v>
      </c>
      <c r="J230" s="15" t="str">
        <f t="shared" si="23"/>
        <v>Não válido</v>
      </c>
      <c r="K230" s="15" t="str">
        <f t="shared" si="23"/>
        <v>Não válido</v>
      </c>
      <c r="L230" s="1"/>
      <c r="M230" s="1"/>
      <c r="N230" s="1"/>
    </row>
    <row r="231" ht="15.75" customHeight="1">
      <c r="A231" s="17" t="s">
        <v>30</v>
      </c>
      <c r="B231" s="16">
        <f>IFERROR(MIN(B230:K230),"-")</f>
        <v>67.3760856</v>
      </c>
      <c r="C231" s="18"/>
      <c r="D231" s="18"/>
      <c r="E231" s="18"/>
      <c r="F231" s="18"/>
      <c r="G231" s="18"/>
      <c r="H231" s="18"/>
      <c r="I231" s="18"/>
      <c r="J231" s="18"/>
      <c r="K231" s="18"/>
      <c r="L231" s="1"/>
      <c r="M231" s="1"/>
      <c r="N231" s="1"/>
    </row>
    <row r="232" ht="15.75" customHeight="1">
      <c r="A232" s="17" t="s">
        <v>31</v>
      </c>
      <c r="B232" s="16">
        <f>IFERROR(MEDIAN(B230:K230),"-")</f>
        <v>81.72</v>
      </c>
      <c r="C232" s="18"/>
      <c r="D232" s="18"/>
      <c r="E232" s="18"/>
      <c r="F232" s="18"/>
      <c r="G232" s="18"/>
      <c r="H232" s="18"/>
      <c r="I232" s="18"/>
      <c r="J232" s="18"/>
      <c r="K232" s="18"/>
      <c r="L232" s="1"/>
      <c r="M232" s="1"/>
      <c r="N232" s="1"/>
    </row>
    <row r="233" ht="15.75" customHeight="1">
      <c r="A233" s="17" t="s">
        <v>32</v>
      </c>
      <c r="B233" s="16">
        <f>IFERROR(AVERAGE(B230:K230),"-")</f>
        <v>81.6586952</v>
      </c>
      <c r="C233" s="18"/>
      <c r="D233" s="18"/>
      <c r="E233" s="18"/>
      <c r="F233" s="18"/>
      <c r="G233" s="18"/>
      <c r="H233" s="18"/>
      <c r="I233" s="18"/>
      <c r="J233" s="18"/>
      <c r="K233" s="18"/>
      <c r="L233" s="1"/>
      <c r="M233" s="1"/>
      <c r="N233" s="1"/>
    </row>
    <row r="234" ht="15.75" customHeight="1">
      <c r="A234" s="17" t="s">
        <v>33</v>
      </c>
      <c r="B234" s="16">
        <f>IFERROR(MAX(B230:K230),"-")</f>
        <v>95.88</v>
      </c>
      <c r="C234" s="18"/>
      <c r="D234" s="18"/>
      <c r="E234" s="18"/>
      <c r="F234" s="18"/>
      <c r="G234" s="18"/>
      <c r="H234" s="18"/>
      <c r="I234" s="18"/>
      <c r="J234" s="18"/>
      <c r="K234" s="18"/>
      <c r="L234" s="1"/>
      <c r="M234" s="1"/>
      <c r="N234" s="1"/>
    </row>
    <row r="235" ht="15.75" customHeight="1">
      <c r="A235" s="1"/>
      <c r="B235" s="1"/>
      <c r="C235" s="1"/>
      <c r="D235" s="1"/>
      <c r="E235" s="1"/>
      <c r="F235" s="1"/>
      <c r="G235" s="1"/>
      <c r="H235" s="1"/>
      <c r="I235" s="1"/>
      <c r="J235" s="1"/>
      <c r="K235" s="1"/>
      <c r="L235" s="1"/>
      <c r="M235" s="1"/>
      <c r="N235" s="1"/>
    </row>
    <row r="236">
      <c r="A236" s="27" t="s">
        <v>166</v>
      </c>
      <c r="B236" s="19" t="s">
        <v>3</v>
      </c>
      <c r="C236" s="19" t="s">
        <v>4</v>
      </c>
      <c r="D236" s="19" t="s">
        <v>5</v>
      </c>
      <c r="E236" s="4" t="s">
        <v>6</v>
      </c>
      <c r="F236" s="4" t="s">
        <v>7</v>
      </c>
      <c r="G236" s="4" t="s">
        <v>8</v>
      </c>
      <c r="H236" s="4" t="s">
        <v>9</v>
      </c>
      <c r="I236" s="4" t="s">
        <v>10</v>
      </c>
      <c r="J236" s="4" t="s">
        <v>11</v>
      </c>
      <c r="K236" s="4" t="s">
        <v>12</v>
      </c>
      <c r="L236" s="5" t="s">
        <v>13</v>
      </c>
      <c r="M236" s="5" t="s">
        <v>14</v>
      </c>
      <c r="N236" s="5" t="s">
        <v>15</v>
      </c>
    </row>
    <row r="237" ht="24.75" customHeight="1">
      <c r="A237" s="20" t="s">
        <v>16</v>
      </c>
      <c r="B237" s="6" t="s">
        <v>17</v>
      </c>
      <c r="C237" s="6" t="s">
        <v>35</v>
      </c>
      <c r="D237" s="6" t="s">
        <v>19</v>
      </c>
      <c r="E237" s="6" t="s">
        <v>20</v>
      </c>
      <c r="F237" s="7" t="s">
        <v>21</v>
      </c>
      <c r="G237" s="7" t="s">
        <v>161</v>
      </c>
      <c r="H237" s="39" t="s">
        <v>167</v>
      </c>
      <c r="I237" s="39" t="s">
        <v>168</v>
      </c>
      <c r="J237" s="8"/>
      <c r="K237" s="6"/>
      <c r="L237" s="9"/>
      <c r="M237" s="9"/>
      <c r="N237" s="9"/>
    </row>
    <row r="238" ht="24.75" customHeight="1">
      <c r="A238" s="20" t="s">
        <v>22</v>
      </c>
      <c r="B238" s="6"/>
      <c r="C238" s="6"/>
      <c r="D238" s="6"/>
      <c r="E238" s="28" t="s">
        <v>169</v>
      </c>
      <c r="F238" s="11" t="s">
        <v>170</v>
      </c>
      <c r="G238" s="7" t="s">
        <v>171</v>
      </c>
      <c r="H238" s="11" t="s">
        <v>172</v>
      </c>
      <c r="I238" s="11" t="s">
        <v>173</v>
      </c>
      <c r="J238" s="8"/>
      <c r="K238" s="8"/>
      <c r="L238" s="12"/>
      <c r="M238" s="12"/>
      <c r="N238" s="12"/>
    </row>
    <row r="239" ht="15.75" customHeight="1">
      <c r="A239" s="13" t="s">
        <v>174</v>
      </c>
      <c r="B239" s="23">
        <f>17.293333*100</f>
        <v>1729.3333</v>
      </c>
      <c r="C239" s="24" t="s">
        <v>28</v>
      </c>
      <c r="D239" s="24" t="s">
        <v>28</v>
      </c>
      <c r="E239" s="15">
        <f>2.9*100</f>
        <v>290</v>
      </c>
      <c r="F239" s="14">
        <v>330.0</v>
      </c>
      <c r="G239" s="14">
        <v>922.0</v>
      </c>
      <c r="H239" s="15">
        <f>9.4*100</f>
        <v>940</v>
      </c>
      <c r="I239" s="15">
        <f>4.11*100</f>
        <v>411</v>
      </c>
      <c r="J239" s="15"/>
      <c r="K239" s="15"/>
      <c r="L239" s="16">
        <f>IFERROR(MEDIAN($B239:$K239),"-")</f>
        <v>666.5</v>
      </c>
      <c r="M239" s="16">
        <f>IFERROR(L239*(1-50%),"-")</f>
        <v>333.25</v>
      </c>
      <c r="N239" s="16">
        <f>IFERROR(L239*(1+50%),"-")</f>
        <v>999.75</v>
      </c>
    </row>
    <row r="240" ht="15.75" customHeight="1">
      <c r="A240" s="4" t="s">
        <v>29</v>
      </c>
      <c r="B240" s="15" t="str">
        <f t="shared" ref="B240:K240" si="24">IFERROR(IF(B239&gt;$N239,"Não válido",IF(B239&lt;$M239,"Não válido",B239)),"-")</f>
        <v>Não válido</v>
      </c>
      <c r="C240" s="15" t="str">
        <f t="shared" si="24"/>
        <v>Não válido</v>
      </c>
      <c r="D240" s="15" t="str">
        <f t="shared" si="24"/>
        <v>Não válido</v>
      </c>
      <c r="E240" s="15" t="str">
        <f t="shared" si="24"/>
        <v>Não válido</v>
      </c>
      <c r="F240" s="15" t="str">
        <f t="shared" si="24"/>
        <v>Não válido</v>
      </c>
      <c r="G240" s="15">
        <f t="shared" si="24"/>
        <v>922</v>
      </c>
      <c r="H240" s="15">
        <f t="shared" si="24"/>
        <v>940</v>
      </c>
      <c r="I240" s="15">
        <f t="shared" si="24"/>
        <v>411</v>
      </c>
      <c r="J240" s="15" t="str">
        <f t="shared" si="24"/>
        <v>Não válido</v>
      </c>
      <c r="K240" s="15" t="str">
        <f t="shared" si="24"/>
        <v>Não válido</v>
      </c>
      <c r="L240" s="1"/>
      <c r="M240" s="1"/>
      <c r="N240" s="1"/>
    </row>
    <row r="241" ht="15.75" customHeight="1">
      <c r="A241" s="17" t="s">
        <v>30</v>
      </c>
      <c r="B241" s="16">
        <f>IFERROR(MIN(B240:K240),"-")</f>
        <v>411</v>
      </c>
      <c r="C241" s="18"/>
      <c r="D241" s="18"/>
      <c r="E241" s="18"/>
      <c r="F241" s="18"/>
      <c r="G241" s="18"/>
      <c r="H241" s="18"/>
      <c r="I241" s="18"/>
      <c r="J241" s="18"/>
      <c r="K241" s="18"/>
      <c r="L241" s="1"/>
      <c r="M241" s="1"/>
      <c r="N241" s="1"/>
    </row>
    <row r="242" ht="15.75" customHeight="1">
      <c r="A242" s="17" t="s">
        <v>31</v>
      </c>
      <c r="B242" s="16">
        <f>IFERROR(MEDIAN(B240:K240),"-")</f>
        <v>922</v>
      </c>
      <c r="C242" s="18"/>
      <c r="D242" s="18"/>
      <c r="E242" s="18"/>
      <c r="F242" s="18"/>
      <c r="G242" s="18"/>
      <c r="H242" s="18"/>
      <c r="I242" s="18"/>
      <c r="J242" s="18"/>
      <c r="K242" s="18"/>
      <c r="L242" s="1"/>
      <c r="M242" s="1"/>
      <c r="N242" s="1"/>
    </row>
    <row r="243" ht="15.75" customHeight="1">
      <c r="A243" s="17" t="s">
        <v>32</v>
      </c>
      <c r="B243" s="16">
        <f>IFERROR(AVERAGE(B240:K240),"-")</f>
        <v>757.6666667</v>
      </c>
      <c r="C243" s="18"/>
      <c r="D243" s="18"/>
      <c r="E243" s="18"/>
      <c r="F243" s="18"/>
      <c r="G243" s="18"/>
      <c r="H243" s="18"/>
      <c r="I243" s="18"/>
      <c r="J243" s="18"/>
      <c r="K243" s="18"/>
      <c r="L243" s="1"/>
      <c r="M243" s="1"/>
      <c r="N243" s="1"/>
    </row>
    <row r="244" ht="15.75" customHeight="1">
      <c r="A244" s="17" t="s">
        <v>33</v>
      </c>
      <c r="B244" s="16">
        <f>IFERROR(MAX(B240:K240),"-")</f>
        <v>940</v>
      </c>
      <c r="C244" s="18"/>
      <c r="D244" s="18"/>
      <c r="E244" s="18"/>
      <c r="F244" s="18"/>
      <c r="G244" s="18"/>
      <c r="H244" s="18"/>
      <c r="I244" s="18"/>
      <c r="J244" s="18"/>
      <c r="K244" s="18"/>
      <c r="L244" s="1"/>
      <c r="M244" s="1"/>
      <c r="N244" s="1"/>
    </row>
    <row r="245" ht="15.75" customHeight="1">
      <c r="A245" s="1"/>
      <c r="B245" s="1"/>
      <c r="C245" s="1"/>
      <c r="D245" s="1"/>
      <c r="E245" s="1"/>
      <c r="F245" s="1"/>
      <c r="G245" s="1"/>
      <c r="H245" s="1"/>
      <c r="I245" s="1"/>
      <c r="J245" s="1"/>
      <c r="K245" s="1"/>
      <c r="L245" s="1"/>
      <c r="M245" s="1"/>
      <c r="N245" s="1"/>
    </row>
    <row r="246">
      <c r="A246" s="27" t="s">
        <v>175</v>
      </c>
      <c r="B246" s="19" t="s">
        <v>3</v>
      </c>
      <c r="C246" s="19" t="s">
        <v>4</v>
      </c>
      <c r="D246" s="19" t="s">
        <v>5</v>
      </c>
      <c r="E246" s="4" t="s">
        <v>6</v>
      </c>
      <c r="F246" s="4" t="s">
        <v>7</v>
      </c>
      <c r="G246" s="4" t="s">
        <v>8</v>
      </c>
      <c r="H246" s="4" t="s">
        <v>9</v>
      </c>
      <c r="I246" s="4" t="s">
        <v>10</v>
      </c>
      <c r="J246" s="4" t="s">
        <v>11</v>
      </c>
      <c r="K246" s="4" t="s">
        <v>12</v>
      </c>
      <c r="L246" s="5" t="s">
        <v>13</v>
      </c>
      <c r="M246" s="5" t="s">
        <v>14</v>
      </c>
      <c r="N246" s="5" t="s">
        <v>15</v>
      </c>
    </row>
    <row r="247" ht="24.75" customHeight="1">
      <c r="A247" s="20" t="s">
        <v>16</v>
      </c>
      <c r="B247" s="6" t="s">
        <v>17</v>
      </c>
      <c r="C247" s="6" t="s">
        <v>35</v>
      </c>
      <c r="D247" s="6" t="s">
        <v>19</v>
      </c>
      <c r="E247" s="6" t="s">
        <v>20</v>
      </c>
      <c r="F247" s="7" t="s">
        <v>176</v>
      </c>
      <c r="G247" s="8"/>
      <c r="H247" s="8"/>
      <c r="I247" s="8"/>
      <c r="J247" s="8"/>
      <c r="K247" s="6"/>
      <c r="L247" s="9"/>
      <c r="M247" s="9"/>
      <c r="N247" s="9"/>
    </row>
    <row r="248" ht="24.75" customHeight="1">
      <c r="A248" s="20" t="s">
        <v>22</v>
      </c>
      <c r="B248" s="6"/>
      <c r="C248" s="11" t="s">
        <v>177</v>
      </c>
      <c r="D248" s="7" t="s">
        <v>178</v>
      </c>
      <c r="E248" s="30"/>
      <c r="F248" s="7" t="s">
        <v>179</v>
      </c>
      <c r="G248" s="8"/>
      <c r="H248" s="8"/>
      <c r="I248" s="8"/>
      <c r="J248" s="8"/>
      <c r="K248" s="11"/>
      <c r="L248" s="12"/>
      <c r="M248" s="12"/>
      <c r="N248" s="12"/>
    </row>
    <row r="249" ht="15.75" customHeight="1">
      <c r="A249" s="13" t="s">
        <v>174</v>
      </c>
      <c r="B249" s="24">
        <v>34.834023</v>
      </c>
      <c r="C249" s="14">
        <v>39.99</v>
      </c>
      <c r="D249" s="23">
        <f>0.61*100</f>
        <v>61</v>
      </c>
      <c r="E249" s="14" t="s">
        <v>28</v>
      </c>
      <c r="F249" s="14">
        <v>25.9</v>
      </c>
      <c r="G249" s="15"/>
      <c r="H249" s="15"/>
      <c r="I249" s="15"/>
      <c r="J249" s="15"/>
      <c r="K249" s="14"/>
      <c r="L249" s="16">
        <f>IFERROR(MEDIAN($B249:$K249),"-")</f>
        <v>37.4120115</v>
      </c>
      <c r="M249" s="16">
        <f>IFERROR(L249*(1-50%),"-")</f>
        <v>18.70600575</v>
      </c>
      <c r="N249" s="16">
        <f>IFERROR(L249*(1+50%),"-")</f>
        <v>56.11801725</v>
      </c>
    </row>
    <row r="250" ht="15.75" customHeight="1">
      <c r="A250" s="4" t="s">
        <v>29</v>
      </c>
      <c r="B250" s="15">
        <f t="shared" ref="B250:K250" si="25">IFERROR(IF(B249&gt;$N249,"Não válido",IF(B249&lt;$M249,"Não válido",B249)),"-")</f>
        <v>34.834023</v>
      </c>
      <c r="C250" s="15">
        <f t="shared" si="25"/>
        <v>39.99</v>
      </c>
      <c r="D250" s="15" t="str">
        <f t="shared" si="25"/>
        <v>Não válido</v>
      </c>
      <c r="E250" s="15" t="str">
        <f t="shared" si="25"/>
        <v>Não válido</v>
      </c>
      <c r="F250" s="15">
        <f t="shared" si="25"/>
        <v>25.9</v>
      </c>
      <c r="G250" s="15" t="str">
        <f t="shared" si="25"/>
        <v>Não válido</v>
      </c>
      <c r="H250" s="15" t="str">
        <f t="shared" si="25"/>
        <v>Não válido</v>
      </c>
      <c r="I250" s="15" t="str">
        <f t="shared" si="25"/>
        <v>Não válido</v>
      </c>
      <c r="J250" s="15" t="str">
        <f t="shared" si="25"/>
        <v>Não válido</v>
      </c>
      <c r="K250" s="15" t="str">
        <f t="shared" si="25"/>
        <v>Não válido</v>
      </c>
      <c r="L250" s="1"/>
      <c r="M250" s="1"/>
      <c r="N250" s="1"/>
    </row>
    <row r="251" ht="15.75" customHeight="1">
      <c r="A251" s="17" t="s">
        <v>30</v>
      </c>
      <c r="B251" s="16">
        <f>IFERROR(MIN(B250:K250),"-")</f>
        <v>25.9</v>
      </c>
      <c r="C251" s="18"/>
      <c r="D251" s="18"/>
      <c r="E251" s="18"/>
      <c r="F251" s="18"/>
      <c r="G251" s="18"/>
      <c r="H251" s="18"/>
      <c r="I251" s="18"/>
      <c r="J251" s="18"/>
      <c r="K251" s="18"/>
      <c r="L251" s="1"/>
      <c r="M251" s="1"/>
      <c r="N251" s="1"/>
    </row>
    <row r="252" ht="15.75" customHeight="1">
      <c r="A252" s="17" t="s">
        <v>31</v>
      </c>
      <c r="B252" s="16">
        <f>IFERROR(MEDIAN(B250:K250),"-")</f>
        <v>34.834023</v>
      </c>
      <c r="C252" s="18"/>
      <c r="D252" s="18"/>
      <c r="E252" s="18"/>
      <c r="F252" s="18"/>
      <c r="G252" s="18"/>
      <c r="H252" s="18"/>
      <c r="I252" s="18"/>
      <c r="J252" s="18"/>
      <c r="K252" s="18"/>
      <c r="L252" s="1"/>
      <c r="M252" s="1"/>
      <c r="N252" s="1"/>
    </row>
    <row r="253" ht="15.75" customHeight="1">
      <c r="A253" s="17" t="s">
        <v>32</v>
      </c>
      <c r="B253" s="16">
        <f>IFERROR(AVERAGE(B250:K250),"-")</f>
        <v>33.57467433</v>
      </c>
      <c r="C253" s="18"/>
      <c r="D253" s="18"/>
      <c r="E253" s="18"/>
      <c r="F253" s="18"/>
      <c r="G253" s="18"/>
      <c r="H253" s="18"/>
      <c r="I253" s="18"/>
      <c r="J253" s="18"/>
      <c r="K253" s="18"/>
      <c r="L253" s="1"/>
      <c r="M253" s="1"/>
      <c r="N253" s="1"/>
    </row>
    <row r="254" ht="15.75" customHeight="1">
      <c r="A254" s="17" t="s">
        <v>33</v>
      </c>
      <c r="B254" s="16">
        <f>IFERROR(MAX(B250:K250),"-")</f>
        <v>39.99</v>
      </c>
      <c r="C254" s="18"/>
      <c r="D254" s="18"/>
      <c r="E254" s="18"/>
      <c r="F254" s="18"/>
      <c r="G254" s="18"/>
      <c r="H254" s="18"/>
      <c r="I254" s="18"/>
      <c r="J254" s="18"/>
      <c r="K254" s="18"/>
      <c r="L254" s="1"/>
      <c r="M254" s="1"/>
      <c r="N254" s="1"/>
    </row>
    <row r="255" ht="15.75" customHeight="1">
      <c r="A255" s="1"/>
      <c r="B255" s="1"/>
      <c r="C255" s="1"/>
      <c r="D255" s="1"/>
      <c r="E255" s="1"/>
      <c r="F255" s="1"/>
      <c r="G255" s="1"/>
      <c r="H255" s="1"/>
      <c r="I255" s="1"/>
      <c r="J255" s="1"/>
      <c r="K255" s="1"/>
      <c r="L255" s="1"/>
      <c r="M255" s="1"/>
      <c r="N255" s="1"/>
    </row>
    <row r="256">
      <c r="A256" s="27" t="s">
        <v>180</v>
      </c>
      <c r="B256" s="19" t="s">
        <v>3</v>
      </c>
      <c r="C256" s="19" t="s">
        <v>4</v>
      </c>
      <c r="D256" s="19" t="s">
        <v>5</v>
      </c>
      <c r="E256" s="19" t="s">
        <v>6</v>
      </c>
      <c r="F256" s="19" t="s">
        <v>7</v>
      </c>
      <c r="G256" s="4" t="s">
        <v>8</v>
      </c>
      <c r="H256" s="4" t="s">
        <v>9</v>
      </c>
      <c r="I256" s="4" t="s">
        <v>10</v>
      </c>
      <c r="J256" s="4" t="s">
        <v>11</v>
      </c>
      <c r="K256" s="4" t="s">
        <v>12</v>
      </c>
      <c r="L256" s="5" t="s">
        <v>13</v>
      </c>
      <c r="M256" s="5" t="s">
        <v>14</v>
      </c>
      <c r="N256" s="5" t="s">
        <v>15</v>
      </c>
    </row>
    <row r="257" ht="24.75" customHeight="1">
      <c r="A257" s="20" t="s">
        <v>16</v>
      </c>
      <c r="B257" s="6" t="s">
        <v>17</v>
      </c>
      <c r="C257" s="6" t="s">
        <v>35</v>
      </c>
      <c r="D257" s="6" t="s">
        <v>19</v>
      </c>
      <c r="E257" s="6" t="s">
        <v>20</v>
      </c>
      <c r="F257" s="8"/>
      <c r="G257" s="8"/>
      <c r="H257" s="8"/>
      <c r="I257" s="8"/>
      <c r="J257" s="8"/>
      <c r="K257" s="6"/>
      <c r="L257" s="9"/>
      <c r="M257" s="9"/>
      <c r="N257" s="9"/>
    </row>
    <row r="258" ht="24.75" customHeight="1">
      <c r="A258" s="20" t="s">
        <v>22</v>
      </c>
      <c r="B258" s="6"/>
      <c r="C258" s="7" t="s">
        <v>181</v>
      </c>
      <c r="D258" s="7" t="s">
        <v>182</v>
      </c>
      <c r="E258" s="7" t="s">
        <v>183</v>
      </c>
      <c r="F258" s="6"/>
      <c r="G258" s="30"/>
      <c r="H258" s="8"/>
      <c r="I258" s="8"/>
      <c r="J258" s="8"/>
      <c r="K258" s="8"/>
      <c r="L258" s="12"/>
      <c r="M258" s="12"/>
      <c r="N258" s="12"/>
    </row>
    <row r="259" ht="15.75" customHeight="1">
      <c r="A259" s="35" t="s">
        <v>52</v>
      </c>
      <c r="B259" s="14">
        <v>8.8423077</v>
      </c>
      <c r="C259" s="14">
        <v>4.65</v>
      </c>
      <c r="D259" s="14">
        <v>7.55</v>
      </c>
      <c r="E259" s="14">
        <v>8.0</v>
      </c>
      <c r="F259" s="15"/>
      <c r="G259" s="36"/>
      <c r="H259" s="15"/>
      <c r="I259" s="15"/>
      <c r="J259" s="15"/>
      <c r="K259" s="15"/>
      <c r="L259" s="16">
        <f>IFERROR(MEDIAN($B259:$K259),"-")</f>
        <v>7.775</v>
      </c>
      <c r="M259" s="16">
        <f>IFERROR(L259*(1-50%),"-")</f>
        <v>3.8875</v>
      </c>
      <c r="N259" s="16">
        <f>IFERROR(L259*(1+50%),"-")</f>
        <v>11.6625</v>
      </c>
    </row>
    <row r="260" ht="15.75" customHeight="1">
      <c r="A260" s="20" t="s">
        <v>29</v>
      </c>
      <c r="B260" s="15">
        <f t="shared" ref="B260:K260" si="26">IFERROR(IF(B259&gt;$N259,"Não válido",IF(B259&lt;$M259,"Não válido",B259)),"-")</f>
        <v>8.8423077</v>
      </c>
      <c r="C260" s="15">
        <f t="shared" si="26"/>
        <v>4.65</v>
      </c>
      <c r="D260" s="15">
        <f t="shared" si="26"/>
        <v>7.55</v>
      </c>
      <c r="E260" s="15">
        <f t="shared" si="26"/>
        <v>8</v>
      </c>
      <c r="F260" s="15" t="str">
        <f t="shared" si="26"/>
        <v>Não válido</v>
      </c>
      <c r="G260" s="36" t="str">
        <f t="shared" si="26"/>
        <v>Não válido</v>
      </c>
      <c r="H260" s="15" t="str">
        <f t="shared" si="26"/>
        <v>Não válido</v>
      </c>
      <c r="I260" s="15" t="str">
        <f t="shared" si="26"/>
        <v>Não válido</v>
      </c>
      <c r="J260" s="15" t="str">
        <f t="shared" si="26"/>
        <v>Não válido</v>
      </c>
      <c r="K260" s="15" t="str">
        <f t="shared" si="26"/>
        <v>Não válido</v>
      </c>
      <c r="L260" s="1"/>
      <c r="M260" s="1"/>
      <c r="N260" s="1"/>
    </row>
    <row r="261" ht="15.75" customHeight="1">
      <c r="A261" s="17" t="s">
        <v>30</v>
      </c>
      <c r="B261" s="37">
        <f>IFERROR(MIN(B260:K260),"-")</f>
        <v>4.65</v>
      </c>
      <c r="C261" s="18"/>
      <c r="D261" s="18"/>
      <c r="E261" s="18"/>
      <c r="F261" s="18"/>
      <c r="G261" s="18"/>
      <c r="H261" s="18"/>
      <c r="I261" s="18"/>
      <c r="J261" s="18"/>
      <c r="K261" s="18"/>
      <c r="L261" s="1"/>
      <c r="M261" s="1"/>
      <c r="N261" s="1"/>
    </row>
    <row r="262" ht="15.75" customHeight="1">
      <c r="A262" s="17" t="s">
        <v>31</v>
      </c>
      <c r="B262" s="16">
        <f>IFERROR(MEDIAN(B260:K260),"-")</f>
        <v>7.775</v>
      </c>
      <c r="C262" s="18"/>
      <c r="D262" s="18"/>
      <c r="E262" s="18"/>
      <c r="F262" s="18"/>
      <c r="G262" s="18"/>
      <c r="H262" s="18"/>
      <c r="I262" s="18"/>
      <c r="J262" s="18"/>
      <c r="K262" s="18"/>
      <c r="L262" s="1"/>
      <c r="M262" s="1"/>
      <c r="N262" s="1"/>
    </row>
    <row r="263" ht="15.75" customHeight="1">
      <c r="A263" s="17" t="s">
        <v>32</v>
      </c>
      <c r="B263" s="16">
        <f>IFERROR(AVERAGE(B260:K260),"-")</f>
        <v>7.260576925</v>
      </c>
      <c r="C263" s="18"/>
      <c r="D263" s="18"/>
      <c r="E263" s="18"/>
      <c r="F263" s="18"/>
      <c r="G263" s="18"/>
      <c r="H263" s="18"/>
      <c r="I263" s="18"/>
      <c r="J263" s="18"/>
      <c r="K263" s="18"/>
      <c r="L263" s="1"/>
      <c r="M263" s="1"/>
      <c r="N263" s="1"/>
    </row>
    <row r="264" ht="15.75" customHeight="1">
      <c r="A264" s="17" t="s">
        <v>33</v>
      </c>
      <c r="B264" s="16">
        <f>IFERROR(MAX(B260:K260),"-")</f>
        <v>8.8423077</v>
      </c>
      <c r="C264" s="18"/>
      <c r="D264" s="18"/>
      <c r="E264" s="18"/>
      <c r="F264" s="18"/>
      <c r="G264" s="18"/>
      <c r="H264" s="18"/>
      <c r="I264" s="18"/>
      <c r="J264" s="18"/>
      <c r="K264" s="18"/>
      <c r="L264" s="1"/>
      <c r="M264" s="1"/>
      <c r="N264" s="1"/>
    </row>
    <row r="265" ht="15.75" customHeight="1">
      <c r="A265" s="1"/>
      <c r="B265" s="1"/>
      <c r="C265" s="1"/>
      <c r="D265" s="1"/>
      <c r="E265" s="1"/>
      <c r="F265" s="1"/>
      <c r="G265" s="1"/>
      <c r="H265" s="1"/>
      <c r="I265" s="1"/>
      <c r="J265" s="1"/>
      <c r="K265" s="1"/>
      <c r="L265" s="1"/>
      <c r="M265" s="1"/>
      <c r="N265" s="1"/>
    </row>
    <row r="266">
      <c r="A266" s="27" t="s">
        <v>184</v>
      </c>
      <c r="B266" s="4" t="s">
        <v>3</v>
      </c>
      <c r="C266" s="4" t="s">
        <v>4</v>
      </c>
      <c r="D266" s="4" t="s">
        <v>5</v>
      </c>
      <c r="E266" s="4" t="s">
        <v>6</v>
      </c>
      <c r="F266" s="4" t="s">
        <v>7</v>
      </c>
      <c r="G266" s="4" t="s">
        <v>8</v>
      </c>
      <c r="H266" s="4" t="s">
        <v>9</v>
      </c>
      <c r="I266" s="4" t="s">
        <v>10</v>
      </c>
      <c r="J266" s="4" t="s">
        <v>11</v>
      </c>
      <c r="K266" s="4" t="s">
        <v>12</v>
      </c>
      <c r="L266" s="5" t="s">
        <v>13</v>
      </c>
      <c r="M266" s="5" t="s">
        <v>14</v>
      </c>
      <c r="N266" s="5" t="s">
        <v>15</v>
      </c>
    </row>
    <row r="267" ht="24.75" customHeight="1">
      <c r="A267" s="4" t="s">
        <v>16</v>
      </c>
      <c r="B267" s="6" t="s">
        <v>17</v>
      </c>
      <c r="C267" s="6" t="s">
        <v>35</v>
      </c>
      <c r="D267" s="6" t="s">
        <v>19</v>
      </c>
      <c r="E267" s="6" t="s">
        <v>20</v>
      </c>
      <c r="F267" s="7" t="s">
        <v>185</v>
      </c>
      <c r="G267" s="7" t="s">
        <v>186</v>
      </c>
      <c r="H267" s="39" t="s">
        <v>187</v>
      </c>
      <c r="I267" s="8"/>
      <c r="J267" s="8"/>
      <c r="K267" s="6"/>
      <c r="L267" s="9"/>
      <c r="M267" s="9"/>
      <c r="N267" s="9"/>
    </row>
    <row r="268" ht="24.75" customHeight="1">
      <c r="A268" s="4" t="s">
        <v>22</v>
      </c>
      <c r="B268" s="43"/>
      <c r="C268" s="6"/>
      <c r="D268" s="6"/>
      <c r="E268" s="8"/>
      <c r="F268" s="7" t="s">
        <v>188</v>
      </c>
      <c r="G268" s="7" t="s">
        <v>189</v>
      </c>
      <c r="H268" s="11" t="s">
        <v>190</v>
      </c>
      <c r="I268" s="8"/>
      <c r="J268" s="8"/>
      <c r="K268" s="8"/>
      <c r="L268" s="12"/>
      <c r="M268" s="12"/>
      <c r="N268" s="12"/>
    </row>
    <row r="269" ht="15.75" customHeight="1">
      <c r="A269" s="13" t="s">
        <v>141</v>
      </c>
      <c r="B269" s="14">
        <v>13.682603</v>
      </c>
      <c r="C269" s="14" t="s">
        <v>28</v>
      </c>
      <c r="D269" s="14" t="s">
        <v>28</v>
      </c>
      <c r="E269" s="14" t="s">
        <v>28</v>
      </c>
      <c r="F269" s="14">
        <v>6.98</v>
      </c>
      <c r="G269" s="14">
        <v>6.59</v>
      </c>
      <c r="H269" s="14">
        <v>3.99</v>
      </c>
      <c r="I269" s="15"/>
      <c r="J269" s="15"/>
      <c r="K269" s="15"/>
      <c r="L269" s="16">
        <f>IFERROR(MEDIAN($B269:$K269),"-")</f>
        <v>6.785</v>
      </c>
      <c r="M269" s="16">
        <f>IFERROR(L269*(1-50%),"-")</f>
        <v>3.3925</v>
      </c>
      <c r="N269" s="16">
        <f>IFERROR(L269*(1+50%),"-")</f>
        <v>10.1775</v>
      </c>
    </row>
    <row r="270" ht="15.75" customHeight="1">
      <c r="A270" s="4" t="s">
        <v>29</v>
      </c>
      <c r="B270" s="15" t="str">
        <f t="shared" ref="B270:K270" si="27">IFERROR(IF(B269&gt;$N269,"Não válido",IF(B269&lt;$M269,"Não válido",B269)),"-")</f>
        <v>Não válido</v>
      </c>
      <c r="C270" s="15" t="str">
        <f t="shared" si="27"/>
        <v>Não válido</v>
      </c>
      <c r="D270" s="15" t="str">
        <f t="shared" si="27"/>
        <v>Não válido</v>
      </c>
      <c r="E270" s="15" t="str">
        <f t="shared" si="27"/>
        <v>Não válido</v>
      </c>
      <c r="F270" s="15">
        <f t="shared" si="27"/>
        <v>6.98</v>
      </c>
      <c r="G270" s="15">
        <f t="shared" si="27"/>
        <v>6.59</v>
      </c>
      <c r="H270" s="15">
        <f t="shared" si="27"/>
        <v>3.99</v>
      </c>
      <c r="I270" s="15" t="str">
        <f t="shared" si="27"/>
        <v>Não válido</v>
      </c>
      <c r="J270" s="15" t="str">
        <f t="shared" si="27"/>
        <v>Não válido</v>
      </c>
      <c r="K270" s="15" t="str">
        <f t="shared" si="27"/>
        <v>Não válido</v>
      </c>
      <c r="L270" s="1"/>
      <c r="M270" s="1"/>
      <c r="N270" s="1"/>
    </row>
    <row r="271" ht="15.75" customHeight="1">
      <c r="A271" s="17" t="s">
        <v>30</v>
      </c>
      <c r="B271" s="16">
        <f>IFERROR(MIN(B270:K270),"-")</f>
        <v>3.99</v>
      </c>
      <c r="C271" s="18"/>
      <c r="D271" s="18"/>
      <c r="E271" s="18"/>
      <c r="F271" s="18"/>
      <c r="G271" s="18"/>
      <c r="H271" s="18"/>
      <c r="I271" s="18"/>
      <c r="J271" s="18"/>
      <c r="K271" s="18"/>
      <c r="L271" s="1"/>
      <c r="M271" s="1"/>
      <c r="N271" s="1"/>
    </row>
    <row r="272" ht="15.75" customHeight="1">
      <c r="A272" s="17" t="s">
        <v>31</v>
      </c>
      <c r="B272" s="16">
        <f>IFERROR(MEDIAN(B270:K270),"-")</f>
        <v>6.59</v>
      </c>
      <c r="C272" s="18"/>
      <c r="D272" s="18"/>
      <c r="E272" s="18"/>
      <c r="F272" s="18"/>
      <c r="G272" s="18"/>
      <c r="H272" s="18"/>
      <c r="I272" s="18"/>
      <c r="J272" s="18"/>
      <c r="K272" s="18"/>
      <c r="L272" s="1"/>
      <c r="M272" s="1"/>
      <c r="N272" s="1"/>
    </row>
    <row r="273" ht="15.75" customHeight="1">
      <c r="A273" s="17" t="s">
        <v>32</v>
      </c>
      <c r="B273" s="16">
        <f>IFERROR(AVERAGE(B270:K270),"-")</f>
        <v>5.853333333</v>
      </c>
      <c r="C273" s="18"/>
      <c r="D273" s="18"/>
      <c r="E273" s="18"/>
      <c r="F273" s="18"/>
      <c r="G273" s="18"/>
      <c r="H273" s="18"/>
      <c r="I273" s="18"/>
      <c r="J273" s="18"/>
      <c r="K273" s="18"/>
      <c r="L273" s="1"/>
      <c r="M273" s="1"/>
      <c r="N273" s="1"/>
    </row>
    <row r="274" ht="15.75" customHeight="1">
      <c r="A274" s="17" t="s">
        <v>33</v>
      </c>
      <c r="B274" s="16">
        <f>IFERROR(MAX(B270:K270),"-")</f>
        <v>6.98</v>
      </c>
      <c r="C274" s="18"/>
      <c r="D274" s="18"/>
      <c r="E274" s="18"/>
      <c r="F274" s="18"/>
      <c r="G274" s="18"/>
      <c r="H274" s="18"/>
      <c r="I274" s="18"/>
      <c r="J274" s="18"/>
      <c r="K274" s="18"/>
      <c r="L274" s="1"/>
      <c r="M274" s="1"/>
      <c r="N274" s="1"/>
    </row>
    <row r="275" ht="15.75" customHeight="1">
      <c r="A275" s="1"/>
      <c r="B275" s="1"/>
      <c r="C275" s="1"/>
      <c r="D275" s="1"/>
      <c r="E275" s="1"/>
      <c r="F275" s="1"/>
      <c r="G275" s="1"/>
      <c r="H275" s="1"/>
      <c r="I275" s="1"/>
      <c r="J275" s="1"/>
      <c r="K275" s="1"/>
      <c r="L275" s="1"/>
      <c r="M275" s="1"/>
      <c r="N275" s="1"/>
    </row>
    <row r="276">
      <c r="A276" s="27" t="s">
        <v>191</v>
      </c>
      <c r="B276" s="4" t="s">
        <v>3</v>
      </c>
      <c r="C276" s="4" t="s">
        <v>4</v>
      </c>
      <c r="D276" s="4" t="s">
        <v>5</v>
      </c>
      <c r="E276" s="4" t="s">
        <v>6</v>
      </c>
      <c r="F276" s="4" t="s">
        <v>7</v>
      </c>
      <c r="G276" s="4" t="s">
        <v>8</v>
      </c>
      <c r="H276" s="4" t="s">
        <v>9</v>
      </c>
      <c r="I276" s="4" t="s">
        <v>10</v>
      </c>
      <c r="J276" s="4" t="s">
        <v>11</v>
      </c>
      <c r="K276" s="4" t="s">
        <v>12</v>
      </c>
      <c r="L276" s="5" t="s">
        <v>13</v>
      </c>
      <c r="M276" s="5" t="s">
        <v>14</v>
      </c>
      <c r="N276" s="5" t="s">
        <v>15</v>
      </c>
    </row>
    <row r="277" ht="24.75" customHeight="1">
      <c r="A277" s="4" t="s">
        <v>16</v>
      </c>
      <c r="B277" s="6" t="s">
        <v>17</v>
      </c>
      <c r="C277" s="6" t="s">
        <v>35</v>
      </c>
      <c r="D277" s="6" t="s">
        <v>19</v>
      </c>
      <c r="E277" s="6" t="s">
        <v>20</v>
      </c>
      <c r="F277" s="8"/>
      <c r="G277" s="8"/>
      <c r="H277" s="8"/>
      <c r="I277" s="8"/>
      <c r="J277" s="8"/>
      <c r="K277" s="6"/>
      <c r="L277" s="9"/>
      <c r="M277" s="9"/>
      <c r="N277" s="9"/>
    </row>
    <row r="278" ht="24.75" customHeight="1">
      <c r="A278" s="4" t="s">
        <v>22</v>
      </c>
      <c r="B278" s="34"/>
      <c r="C278" s="11" t="s">
        <v>192</v>
      </c>
      <c r="D278" s="6"/>
      <c r="E278" s="11" t="s">
        <v>193</v>
      </c>
      <c r="F278" s="8"/>
      <c r="G278" s="8"/>
      <c r="H278" s="8"/>
      <c r="I278" s="8"/>
      <c r="J278" s="8"/>
      <c r="K278" s="11"/>
      <c r="L278" s="12"/>
      <c r="M278" s="12"/>
      <c r="N278" s="12"/>
    </row>
    <row r="279" ht="15.75" customHeight="1">
      <c r="A279" s="13" t="s">
        <v>52</v>
      </c>
      <c r="B279" s="14">
        <v>5.48375</v>
      </c>
      <c r="C279" s="14">
        <v>3.75</v>
      </c>
      <c r="D279" s="14" t="s">
        <v>28</v>
      </c>
      <c r="E279" s="14">
        <v>4.5</v>
      </c>
      <c r="F279" s="15"/>
      <c r="G279" s="15"/>
      <c r="H279" s="15"/>
      <c r="I279" s="15"/>
      <c r="J279" s="15"/>
      <c r="K279" s="14"/>
      <c r="L279" s="16">
        <f>IFERROR(MEDIAN($B279:$K279),"-")</f>
        <v>4.5</v>
      </c>
      <c r="M279" s="16">
        <f>IFERROR(L279*(1-50%),"-")</f>
        <v>2.25</v>
      </c>
      <c r="N279" s="16">
        <f>IFERROR(L279*(1+50%),"-")</f>
        <v>6.75</v>
      </c>
    </row>
    <row r="280" ht="15.75" customHeight="1">
      <c r="A280" s="4" t="s">
        <v>29</v>
      </c>
      <c r="B280" s="15">
        <f t="shared" ref="B280:K280" si="28">IFERROR(IF(B279&gt;$N279,"Não válido",IF(B279&lt;$M279,"Não válido",B279)),"-")</f>
        <v>5.48375</v>
      </c>
      <c r="C280" s="15">
        <f t="shared" si="28"/>
        <v>3.75</v>
      </c>
      <c r="D280" s="15" t="str">
        <f t="shared" si="28"/>
        <v>Não válido</v>
      </c>
      <c r="E280" s="15">
        <f t="shared" si="28"/>
        <v>4.5</v>
      </c>
      <c r="F280" s="15" t="str">
        <f t="shared" si="28"/>
        <v>Não válido</v>
      </c>
      <c r="G280" s="15" t="str">
        <f t="shared" si="28"/>
        <v>Não válido</v>
      </c>
      <c r="H280" s="15" t="str">
        <f t="shared" si="28"/>
        <v>Não válido</v>
      </c>
      <c r="I280" s="15" t="str">
        <f t="shared" si="28"/>
        <v>Não válido</v>
      </c>
      <c r="J280" s="15" t="str">
        <f t="shared" si="28"/>
        <v>Não válido</v>
      </c>
      <c r="K280" s="15" t="str">
        <f t="shared" si="28"/>
        <v>Não válido</v>
      </c>
      <c r="L280" s="1"/>
      <c r="M280" s="1"/>
      <c r="N280" s="1"/>
    </row>
    <row r="281" ht="15.75" customHeight="1">
      <c r="A281" s="17" t="s">
        <v>30</v>
      </c>
      <c r="B281" s="16">
        <f>IFERROR(MIN(B280:K280),"-")</f>
        <v>3.75</v>
      </c>
      <c r="C281" s="18"/>
      <c r="D281" s="18"/>
      <c r="E281" s="18"/>
      <c r="F281" s="18"/>
      <c r="G281" s="18"/>
      <c r="H281" s="18"/>
      <c r="I281" s="18"/>
      <c r="J281" s="18"/>
      <c r="K281" s="18"/>
      <c r="L281" s="1"/>
      <c r="M281" s="1"/>
      <c r="N281" s="1"/>
    </row>
    <row r="282" ht="15.75" customHeight="1">
      <c r="A282" s="17" t="s">
        <v>31</v>
      </c>
      <c r="B282" s="16">
        <f>IFERROR(MEDIAN(B280:K280),"-")</f>
        <v>4.5</v>
      </c>
      <c r="C282" s="18"/>
      <c r="D282" s="18"/>
      <c r="E282" s="18"/>
      <c r="F282" s="18"/>
      <c r="G282" s="18"/>
      <c r="H282" s="18"/>
      <c r="I282" s="18"/>
      <c r="J282" s="18"/>
      <c r="K282" s="18"/>
      <c r="L282" s="1"/>
      <c r="M282" s="1"/>
      <c r="N282" s="1"/>
    </row>
    <row r="283" ht="15.75" customHeight="1">
      <c r="A283" s="17" t="s">
        <v>32</v>
      </c>
      <c r="B283" s="16">
        <f>IFERROR(AVERAGE(B280:K280),"-")</f>
        <v>4.577916667</v>
      </c>
      <c r="C283" s="18"/>
      <c r="D283" s="18"/>
      <c r="E283" s="18"/>
      <c r="F283" s="18"/>
      <c r="G283" s="18"/>
      <c r="H283" s="18"/>
      <c r="I283" s="18"/>
      <c r="J283" s="18"/>
      <c r="K283" s="18"/>
      <c r="L283" s="1"/>
      <c r="M283" s="1"/>
      <c r="N283" s="1"/>
    </row>
    <row r="284" ht="15.75" customHeight="1">
      <c r="A284" s="17" t="s">
        <v>33</v>
      </c>
      <c r="B284" s="16">
        <f>IFERROR(MAX(B280:K280),"-")</f>
        <v>5.48375</v>
      </c>
      <c r="C284" s="18"/>
      <c r="D284" s="18"/>
      <c r="E284" s="18"/>
      <c r="F284" s="18"/>
      <c r="G284" s="18"/>
      <c r="H284" s="18"/>
      <c r="I284" s="18"/>
      <c r="J284" s="18"/>
      <c r="K284" s="18"/>
      <c r="L284" s="1"/>
      <c r="M284" s="1"/>
      <c r="N284" s="1"/>
    </row>
    <row r="285" ht="15.75" customHeight="1">
      <c r="A285" s="1"/>
      <c r="B285" s="1"/>
      <c r="C285" s="1"/>
      <c r="D285" s="1"/>
      <c r="E285" s="1"/>
      <c r="F285" s="1"/>
      <c r="G285" s="1"/>
      <c r="H285" s="1"/>
      <c r="I285" s="1"/>
      <c r="J285" s="1"/>
      <c r="K285" s="1"/>
      <c r="L285" s="1"/>
      <c r="M285" s="1"/>
      <c r="N285" s="1"/>
    </row>
    <row r="286">
      <c r="A286" s="27" t="s">
        <v>194</v>
      </c>
      <c r="B286" s="4" t="s">
        <v>3</v>
      </c>
      <c r="C286" s="4" t="s">
        <v>4</v>
      </c>
      <c r="D286" s="4" t="s">
        <v>5</v>
      </c>
      <c r="E286" s="4" t="s">
        <v>6</v>
      </c>
      <c r="F286" s="4" t="s">
        <v>7</v>
      </c>
      <c r="G286" s="4" t="s">
        <v>8</v>
      </c>
      <c r="H286" s="4" t="s">
        <v>9</v>
      </c>
      <c r="I286" s="4" t="s">
        <v>10</v>
      </c>
      <c r="J286" s="4" t="s">
        <v>11</v>
      </c>
      <c r="K286" s="4" t="s">
        <v>12</v>
      </c>
      <c r="L286" s="5" t="s">
        <v>13</v>
      </c>
      <c r="M286" s="5" t="s">
        <v>14</v>
      </c>
      <c r="N286" s="5" t="s">
        <v>15</v>
      </c>
    </row>
    <row r="287" ht="24.75" customHeight="1">
      <c r="A287" s="4" t="s">
        <v>16</v>
      </c>
      <c r="B287" s="6" t="s">
        <v>17</v>
      </c>
      <c r="C287" s="6" t="s">
        <v>35</v>
      </c>
      <c r="D287" s="6" t="s">
        <v>19</v>
      </c>
      <c r="E287" s="6" t="s">
        <v>20</v>
      </c>
      <c r="F287" s="7" t="s">
        <v>195</v>
      </c>
      <c r="G287" s="8"/>
      <c r="H287" s="8"/>
      <c r="I287" s="8"/>
      <c r="J287" s="8"/>
      <c r="K287" s="6"/>
      <c r="L287" s="9"/>
      <c r="M287" s="9"/>
      <c r="N287" s="9"/>
    </row>
    <row r="288" ht="24.75" customHeight="1">
      <c r="A288" s="4" t="s">
        <v>22</v>
      </c>
      <c r="B288" s="43"/>
      <c r="C288" s="11" t="s">
        <v>196</v>
      </c>
      <c r="D288" s="7" t="s">
        <v>197</v>
      </c>
      <c r="E288" s="8"/>
      <c r="F288" s="7" t="s">
        <v>198</v>
      </c>
      <c r="G288" s="8"/>
      <c r="H288" s="8"/>
      <c r="I288" s="8"/>
      <c r="J288" s="8"/>
      <c r="K288" s="11"/>
      <c r="L288" s="12"/>
      <c r="M288" s="12"/>
      <c r="N288" s="12"/>
    </row>
    <row r="289" ht="15.75" customHeight="1">
      <c r="A289" s="13" t="s">
        <v>199</v>
      </c>
      <c r="B289" s="14">
        <v>53.247244</v>
      </c>
      <c r="C289" s="14">
        <v>19.42</v>
      </c>
      <c r="D289" s="15">
        <f>5.22*8</f>
        <v>41.76</v>
      </c>
      <c r="E289" s="14" t="s">
        <v>28</v>
      </c>
      <c r="F289" s="14">
        <v>48.9</v>
      </c>
      <c r="G289" s="15"/>
      <c r="H289" s="15"/>
      <c r="I289" s="15"/>
      <c r="J289" s="15"/>
      <c r="K289" s="14"/>
      <c r="L289" s="16">
        <f>IFERROR(MEDIAN($B289:$K289),"-")</f>
        <v>45.33</v>
      </c>
      <c r="M289" s="16">
        <f>IFERROR(L289*(1-50%),"-")</f>
        <v>22.665</v>
      </c>
      <c r="N289" s="16">
        <f>IFERROR(L289*(1+50%),"-")</f>
        <v>67.995</v>
      </c>
    </row>
    <row r="290" ht="15.75" customHeight="1">
      <c r="A290" s="4" t="s">
        <v>29</v>
      </c>
      <c r="B290" s="15">
        <f t="shared" ref="B290:K290" si="29">IFERROR(IF(B289&gt;$N289,"Não válido",IF(B289&lt;$M289,"Não válido",B289)),"-")</f>
        <v>53.247244</v>
      </c>
      <c r="C290" s="15" t="str">
        <f t="shared" si="29"/>
        <v>Não válido</v>
      </c>
      <c r="D290" s="15">
        <f t="shared" si="29"/>
        <v>41.76</v>
      </c>
      <c r="E290" s="15" t="str">
        <f t="shared" si="29"/>
        <v>Não válido</v>
      </c>
      <c r="F290" s="15">
        <f t="shared" si="29"/>
        <v>48.9</v>
      </c>
      <c r="G290" s="15" t="str">
        <f t="shared" si="29"/>
        <v>Não válido</v>
      </c>
      <c r="H290" s="15" t="str">
        <f t="shared" si="29"/>
        <v>Não válido</v>
      </c>
      <c r="I290" s="15" t="str">
        <f t="shared" si="29"/>
        <v>Não válido</v>
      </c>
      <c r="J290" s="15" t="str">
        <f t="shared" si="29"/>
        <v>Não válido</v>
      </c>
      <c r="K290" s="15" t="str">
        <f t="shared" si="29"/>
        <v>Não válido</v>
      </c>
      <c r="L290" s="1"/>
      <c r="M290" s="1"/>
      <c r="N290" s="1"/>
    </row>
    <row r="291" ht="15.75" customHeight="1">
      <c r="A291" s="17" t="s">
        <v>30</v>
      </c>
      <c r="B291" s="16">
        <f>IFERROR(MIN(B290:K290),"-")</f>
        <v>41.76</v>
      </c>
      <c r="C291" s="18"/>
      <c r="D291" s="18"/>
      <c r="E291" s="18"/>
      <c r="F291" s="18"/>
      <c r="G291" s="18"/>
      <c r="H291" s="18"/>
      <c r="I291" s="18"/>
      <c r="J291" s="18"/>
      <c r="K291" s="18"/>
      <c r="L291" s="1"/>
      <c r="M291" s="1"/>
      <c r="N291" s="1"/>
    </row>
    <row r="292" ht="15.75" customHeight="1">
      <c r="A292" s="17" t="s">
        <v>31</v>
      </c>
      <c r="B292" s="16">
        <f>IFERROR(MEDIAN(B290:K290),"-")</f>
        <v>48.9</v>
      </c>
      <c r="C292" s="18"/>
      <c r="D292" s="18"/>
      <c r="E292" s="18"/>
      <c r="F292" s="18"/>
      <c r="G292" s="18"/>
      <c r="H292" s="18"/>
      <c r="I292" s="18"/>
      <c r="J292" s="18"/>
      <c r="K292" s="18"/>
      <c r="L292" s="1"/>
      <c r="M292" s="1"/>
      <c r="N292" s="1"/>
    </row>
    <row r="293" ht="15.75" customHeight="1">
      <c r="A293" s="17" t="s">
        <v>32</v>
      </c>
      <c r="B293" s="16">
        <f>IFERROR(AVERAGE(B290:K290),"-")</f>
        <v>47.96908133</v>
      </c>
      <c r="C293" s="18"/>
      <c r="D293" s="18"/>
      <c r="E293" s="18"/>
      <c r="F293" s="18"/>
      <c r="G293" s="18"/>
      <c r="H293" s="18"/>
      <c r="I293" s="18"/>
      <c r="J293" s="18"/>
      <c r="K293" s="18"/>
      <c r="L293" s="1"/>
      <c r="M293" s="1"/>
      <c r="N293" s="1"/>
    </row>
    <row r="294" ht="15.75" customHeight="1">
      <c r="A294" s="17" t="s">
        <v>33</v>
      </c>
      <c r="B294" s="16">
        <f>IFERROR(MAX(B290:K290),"-")</f>
        <v>53.247244</v>
      </c>
      <c r="C294" s="18"/>
      <c r="D294" s="18"/>
      <c r="E294" s="18"/>
      <c r="F294" s="18"/>
      <c r="G294" s="18"/>
      <c r="H294" s="18"/>
      <c r="I294" s="18"/>
      <c r="J294" s="18"/>
      <c r="K294" s="18"/>
      <c r="L294" s="1"/>
      <c r="M294" s="1"/>
      <c r="N294" s="1"/>
    </row>
    <row r="295" ht="15.75" customHeight="1">
      <c r="A295" s="1"/>
      <c r="B295" s="1"/>
      <c r="C295" s="1"/>
      <c r="D295" s="1"/>
      <c r="E295" s="1"/>
      <c r="F295" s="1"/>
      <c r="G295" s="1"/>
      <c r="H295" s="1"/>
      <c r="I295" s="1"/>
      <c r="J295" s="1"/>
      <c r="K295" s="1"/>
      <c r="L295" s="1"/>
      <c r="M295" s="1"/>
      <c r="N295" s="1"/>
    </row>
    <row r="296">
      <c r="A296" s="27" t="s">
        <v>200</v>
      </c>
      <c r="B296" s="19" t="s">
        <v>3</v>
      </c>
      <c r="C296" s="19" t="s">
        <v>4</v>
      </c>
      <c r="D296" s="19" t="s">
        <v>5</v>
      </c>
      <c r="E296" s="19" t="s">
        <v>6</v>
      </c>
      <c r="F296" s="4" t="s">
        <v>7</v>
      </c>
      <c r="G296" s="4" t="s">
        <v>8</v>
      </c>
      <c r="H296" s="4" t="s">
        <v>9</v>
      </c>
      <c r="I296" s="4" t="s">
        <v>10</v>
      </c>
      <c r="J296" s="4" t="s">
        <v>11</v>
      </c>
      <c r="K296" s="4" t="s">
        <v>12</v>
      </c>
      <c r="L296" s="5" t="s">
        <v>13</v>
      </c>
      <c r="M296" s="5" t="s">
        <v>14</v>
      </c>
      <c r="N296" s="5" t="s">
        <v>15</v>
      </c>
    </row>
    <row r="297" ht="24.75" customHeight="1">
      <c r="A297" s="20" t="s">
        <v>16</v>
      </c>
      <c r="B297" s="6" t="s">
        <v>17</v>
      </c>
      <c r="C297" s="6" t="s">
        <v>35</v>
      </c>
      <c r="D297" s="6" t="s">
        <v>19</v>
      </c>
      <c r="E297" s="6" t="s">
        <v>20</v>
      </c>
      <c r="F297" s="7" t="s">
        <v>201</v>
      </c>
      <c r="G297" s="7" t="s">
        <v>202</v>
      </c>
      <c r="H297" s="7" t="s">
        <v>203</v>
      </c>
      <c r="I297" s="7" t="s">
        <v>204</v>
      </c>
      <c r="J297" s="8"/>
      <c r="K297" s="6"/>
      <c r="L297" s="9"/>
      <c r="M297" s="9"/>
      <c r="N297" s="9"/>
    </row>
    <row r="298" ht="24.75" customHeight="1">
      <c r="A298" s="20" t="s">
        <v>22</v>
      </c>
      <c r="B298" s="32"/>
      <c r="C298" s="11" t="s">
        <v>196</v>
      </c>
      <c r="D298" s="6"/>
      <c r="E298" s="6"/>
      <c r="F298" s="30"/>
      <c r="G298" s="7" t="s">
        <v>205</v>
      </c>
      <c r="H298" s="7" t="s">
        <v>206</v>
      </c>
      <c r="I298" s="7" t="s">
        <v>207</v>
      </c>
      <c r="J298" s="8"/>
      <c r="K298" s="11"/>
      <c r="L298" s="12"/>
      <c r="M298" s="12"/>
      <c r="N298" s="12"/>
    </row>
    <row r="299" ht="15.75" customHeight="1">
      <c r="A299" s="35" t="s">
        <v>199</v>
      </c>
      <c r="B299" s="14">
        <v>10.4</v>
      </c>
      <c r="C299" s="14">
        <v>19.42</v>
      </c>
      <c r="D299" s="14" t="s">
        <v>28</v>
      </c>
      <c r="E299" s="14" t="s">
        <v>28</v>
      </c>
      <c r="F299" s="44">
        <v>64.4</v>
      </c>
      <c r="G299" s="14">
        <v>109.9</v>
      </c>
      <c r="H299" s="14">
        <v>119.0</v>
      </c>
      <c r="I299" s="14">
        <v>181.33</v>
      </c>
      <c r="J299" s="15"/>
      <c r="K299" s="14"/>
      <c r="L299" s="16">
        <f>IFERROR(MEDIAN($B299:$K299),"-")</f>
        <v>87.15</v>
      </c>
      <c r="M299" s="16">
        <f>IFERROR(L299*(1-50%),"-")</f>
        <v>43.575</v>
      </c>
      <c r="N299" s="16">
        <f>IFERROR(L299*(1+50%),"-")</f>
        <v>130.725</v>
      </c>
    </row>
    <row r="300" ht="15.75" customHeight="1">
      <c r="A300" s="20" t="s">
        <v>29</v>
      </c>
      <c r="B300" s="15" t="str">
        <f t="shared" ref="B300:K300" si="30">IFERROR(IF(B299&gt;$N299,"Não válido",IF(B299&lt;$M299,"Não válido",B299)),"-")</f>
        <v>Não válido</v>
      </c>
      <c r="C300" s="15" t="str">
        <f t="shared" si="30"/>
        <v>Não válido</v>
      </c>
      <c r="D300" s="15" t="str">
        <f t="shared" si="30"/>
        <v>Não válido</v>
      </c>
      <c r="E300" s="15" t="str">
        <f t="shared" si="30"/>
        <v>Não válido</v>
      </c>
      <c r="F300" s="36">
        <f t="shared" si="30"/>
        <v>64.4</v>
      </c>
      <c r="G300" s="15">
        <f t="shared" si="30"/>
        <v>109.9</v>
      </c>
      <c r="H300" s="15">
        <f t="shared" si="30"/>
        <v>119</v>
      </c>
      <c r="I300" s="15" t="str">
        <f t="shared" si="30"/>
        <v>Não válido</v>
      </c>
      <c r="J300" s="15" t="str">
        <f t="shared" si="30"/>
        <v>Não válido</v>
      </c>
      <c r="K300" s="15" t="str">
        <f t="shared" si="30"/>
        <v>Não válido</v>
      </c>
      <c r="L300" s="1"/>
      <c r="M300" s="1"/>
      <c r="N300" s="1"/>
    </row>
    <row r="301" ht="15.75" customHeight="1">
      <c r="A301" s="17" t="s">
        <v>30</v>
      </c>
      <c r="B301" s="37">
        <f>IFERROR(MIN(B300:K300),"-")</f>
        <v>64.4</v>
      </c>
      <c r="C301" s="18"/>
      <c r="D301" s="18"/>
      <c r="E301" s="18"/>
      <c r="F301" s="18"/>
      <c r="G301" s="18"/>
      <c r="H301" s="18"/>
      <c r="I301" s="18"/>
      <c r="J301" s="18"/>
      <c r="K301" s="18"/>
      <c r="L301" s="1"/>
      <c r="M301" s="1"/>
      <c r="N301" s="1"/>
    </row>
    <row r="302" ht="15.75" customHeight="1">
      <c r="A302" s="17" t="s">
        <v>31</v>
      </c>
      <c r="B302" s="16">
        <f>IFERROR(MEDIAN(B300:K300),"-")</f>
        <v>109.9</v>
      </c>
      <c r="C302" s="18"/>
      <c r="D302" s="18"/>
      <c r="E302" s="18"/>
      <c r="F302" s="18"/>
      <c r="G302" s="18"/>
      <c r="H302" s="18"/>
      <c r="I302" s="18"/>
      <c r="J302" s="18"/>
      <c r="K302" s="18"/>
      <c r="L302" s="1"/>
      <c r="M302" s="1"/>
      <c r="N302" s="1"/>
    </row>
    <row r="303" ht="15.75" customHeight="1">
      <c r="A303" s="17" t="s">
        <v>32</v>
      </c>
      <c r="B303" s="16">
        <f>IFERROR(AVERAGE(B300:K300),"-")</f>
        <v>97.76666667</v>
      </c>
      <c r="C303" s="18"/>
      <c r="D303" s="18"/>
      <c r="E303" s="18"/>
      <c r="F303" s="18"/>
      <c r="G303" s="18"/>
      <c r="H303" s="18"/>
      <c r="I303" s="18"/>
      <c r="J303" s="18"/>
      <c r="K303" s="18"/>
      <c r="L303" s="1"/>
      <c r="M303" s="1"/>
      <c r="N303" s="1"/>
    </row>
    <row r="304" ht="15.75" customHeight="1">
      <c r="A304" s="17" t="s">
        <v>33</v>
      </c>
      <c r="B304" s="16">
        <f>IFERROR(MAX(B300:K300),"-")</f>
        <v>119</v>
      </c>
      <c r="C304" s="18"/>
      <c r="D304" s="18"/>
      <c r="E304" s="18"/>
      <c r="F304" s="18"/>
      <c r="G304" s="18"/>
      <c r="H304" s="18"/>
      <c r="I304" s="18"/>
      <c r="J304" s="18"/>
      <c r="K304" s="18"/>
      <c r="L304" s="1"/>
      <c r="M304" s="1"/>
      <c r="N304" s="1"/>
    </row>
    <row r="305" ht="15.75" customHeight="1">
      <c r="A305" s="1"/>
      <c r="B305" s="1"/>
      <c r="C305" s="1"/>
      <c r="D305" s="1"/>
      <c r="E305" s="1"/>
      <c r="F305" s="1"/>
      <c r="G305" s="1"/>
      <c r="H305" s="1"/>
      <c r="I305" s="1"/>
      <c r="J305" s="1"/>
      <c r="K305" s="1"/>
      <c r="L305" s="1"/>
      <c r="M305" s="1"/>
      <c r="N305" s="1"/>
    </row>
    <row r="306" ht="37.5" customHeight="1">
      <c r="A306" s="27" t="s">
        <v>208</v>
      </c>
      <c r="B306" s="4" t="s">
        <v>3</v>
      </c>
      <c r="C306" s="4" t="s">
        <v>4</v>
      </c>
      <c r="D306" s="4" t="s">
        <v>5</v>
      </c>
      <c r="E306" s="4" t="s">
        <v>6</v>
      </c>
      <c r="F306" s="4" t="s">
        <v>7</v>
      </c>
      <c r="G306" s="4" t="s">
        <v>8</v>
      </c>
      <c r="H306" s="4" t="s">
        <v>9</v>
      </c>
      <c r="I306" s="4" t="s">
        <v>10</v>
      </c>
      <c r="J306" s="4" t="s">
        <v>11</v>
      </c>
      <c r="K306" s="4" t="s">
        <v>12</v>
      </c>
      <c r="L306" s="5" t="s">
        <v>13</v>
      </c>
      <c r="M306" s="5" t="s">
        <v>14</v>
      </c>
      <c r="N306" s="5" t="s">
        <v>15</v>
      </c>
    </row>
    <row r="307" ht="24.75" customHeight="1">
      <c r="A307" s="4" t="s">
        <v>16</v>
      </c>
      <c r="B307" s="6" t="s">
        <v>17</v>
      </c>
      <c r="C307" s="6" t="s">
        <v>35</v>
      </c>
      <c r="D307" s="6" t="s">
        <v>19</v>
      </c>
      <c r="E307" s="6" t="s">
        <v>20</v>
      </c>
      <c r="F307" s="7" t="s">
        <v>209</v>
      </c>
      <c r="G307" s="41" t="s">
        <v>210</v>
      </c>
      <c r="H307" s="8"/>
      <c r="I307" s="8"/>
      <c r="J307" s="8"/>
      <c r="K307" s="6"/>
      <c r="L307" s="9"/>
      <c r="M307" s="9"/>
      <c r="N307" s="9"/>
    </row>
    <row r="308" ht="24.75" customHeight="1">
      <c r="A308" s="4" t="s">
        <v>22</v>
      </c>
      <c r="B308" s="34"/>
      <c r="C308" s="11" t="s">
        <v>211</v>
      </c>
      <c r="D308" s="6"/>
      <c r="E308" s="6"/>
      <c r="F308" s="7" t="s">
        <v>212</v>
      </c>
      <c r="G308" s="11" t="s">
        <v>213</v>
      </c>
      <c r="H308" s="8"/>
      <c r="I308" s="8"/>
      <c r="J308" s="8"/>
      <c r="K308" s="11"/>
      <c r="L308" s="12"/>
      <c r="M308" s="12"/>
      <c r="N308" s="12"/>
    </row>
    <row r="309" ht="15.75" customHeight="1">
      <c r="A309" s="13" t="s">
        <v>214</v>
      </c>
      <c r="B309" s="14" t="s">
        <v>28</v>
      </c>
      <c r="C309" s="14">
        <v>41.5</v>
      </c>
      <c r="D309" s="14" t="s">
        <v>28</v>
      </c>
      <c r="E309" s="14" t="s">
        <v>28</v>
      </c>
      <c r="F309" s="14">
        <v>20.65</v>
      </c>
      <c r="G309" s="14">
        <f>26.02+26.02/2</f>
        <v>39.03</v>
      </c>
      <c r="H309" s="15"/>
      <c r="I309" s="15"/>
      <c r="J309" s="15"/>
      <c r="K309" s="14"/>
      <c r="L309" s="16">
        <f>IFERROR(MEDIAN($B309:$K309),"-")</f>
        <v>39.03</v>
      </c>
      <c r="M309" s="16">
        <f>IFERROR(L309*(1-50%),"-")</f>
        <v>19.515</v>
      </c>
      <c r="N309" s="16">
        <f>IFERROR(L309*(1+50%),"-")</f>
        <v>58.545</v>
      </c>
    </row>
    <row r="310" ht="15.75" customHeight="1">
      <c r="A310" s="4" t="s">
        <v>29</v>
      </c>
      <c r="B310" s="15" t="str">
        <f t="shared" ref="B310:K310" si="31">IFERROR(IF(B309&gt;$N309,"Não válido",IF(B309&lt;$M309,"Não válido",B309)),"-")</f>
        <v>Não válido</v>
      </c>
      <c r="C310" s="15">
        <f t="shared" si="31"/>
        <v>41.5</v>
      </c>
      <c r="D310" s="15" t="str">
        <f t="shared" si="31"/>
        <v>Não válido</v>
      </c>
      <c r="E310" s="15" t="str">
        <f t="shared" si="31"/>
        <v>Não válido</v>
      </c>
      <c r="F310" s="15">
        <f t="shared" si="31"/>
        <v>20.65</v>
      </c>
      <c r="G310" s="15">
        <f t="shared" si="31"/>
        <v>39.03</v>
      </c>
      <c r="H310" s="15" t="str">
        <f t="shared" si="31"/>
        <v>Não válido</v>
      </c>
      <c r="I310" s="15" t="str">
        <f t="shared" si="31"/>
        <v>Não válido</v>
      </c>
      <c r="J310" s="15" t="str">
        <f t="shared" si="31"/>
        <v>Não válido</v>
      </c>
      <c r="K310" s="15" t="str">
        <f t="shared" si="31"/>
        <v>Não válido</v>
      </c>
      <c r="L310" s="1"/>
      <c r="M310" s="1"/>
      <c r="N310" s="1"/>
    </row>
    <row r="311" ht="15.75" customHeight="1">
      <c r="A311" s="17" t="s">
        <v>30</v>
      </c>
      <c r="B311" s="16">
        <f>IFERROR(MIN(B310:K310),"-")</f>
        <v>20.65</v>
      </c>
      <c r="C311" s="18"/>
      <c r="D311" s="18"/>
      <c r="E311" s="18"/>
      <c r="F311" s="18"/>
      <c r="G311" s="18"/>
      <c r="H311" s="18"/>
      <c r="I311" s="18"/>
      <c r="J311" s="18"/>
      <c r="K311" s="18"/>
      <c r="L311" s="1"/>
      <c r="M311" s="1"/>
      <c r="N311" s="1"/>
    </row>
    <row r="312" ht="15.75" customHeight="1">
      <c r="A312" s="17" t="s">
        <v>31</v>
      </c>
      <c r="B312" s="16">
        <f>IFERROR(MEDIAN(B310:K310),"-")</f>
        <v>39.03</v>
      </c>
      <c r="C312" s="18"/>
      <c r="D312" s="18"/>
      <c r="E312" s="18"/>
      <c r="F312" s="18"/>
      <c r="G312" s="18"/>
      <c r="H312" s="18"/>
      <c r="I312" s="18"/>
      <c r="J312" s="18"/>
      <c r="K312" s="18"/>
      <c r="L312" s="1"/>
      <c r="M312" s="1"/>
      <c r="N312" s="1"/>
    </row>
    <row r="313" ht="15.75" customHeight="1">
      <c r="A313" s="17" t="s">
        <v>32</v>
      </c>
      <c r="B313" s="16">
        <f>IFERROR(AVERAGE(B310:K310),"-")</f>
        <v>33.72666667</v>
      </c>
      <c r="C313" s="18"/>
      <c r="D313" s="18"/>
      <c r="E313" s="18"/>
      <c r="F313" s="18"/>
      <c r="G313" s="18"/>
      <c r="H313" s="18"/>
      <c r="I313" s="18"/>
      <c r="J313" s="18"/>
      <c r="K313" s="18"/>
      <c r="L313" s="1"/>
      <c r="M313" s="1"/>
      <c r="N313" s="1"/>
    </row>
    <row r="314" ht="15.75" customHeight="1">
      <c r="A314" s="17" t="s">
        <v>33</v>
      </c>
      <c r="B314" s="16">
        <f>IFERROR(MAX(B310:K310),"-")</f>
        <v>41.5</v>
      </c>
      <c r="C314" s="18"/>
      <c r="D314" s="18"/>
      <c r="E314" s="18"/>
      <c r="F314" s="18"/>
      <c r="G314" s="18"/>
      <c r="H314" s="18"/>
      <c r="I314" s="18"/>
      <c r="J314" s="18"/>
      <c r="K314" s="18"/>
      <c r="L314" s="1"/>
      <c r="M314" s="1"/>
      <c r="N314" s="1"/>
    </row>
    <row r="315" ht="15.75" customHeight="1">
      <c r="A315" s="1"/>
      <c r="B315" s="1"/>
      <c r="C315" s="1"/>
      <c r="D315" s="1"/>
      <c r="E315" s="1"/>
      <c r="F315" s="1"/>
      <c r="G315" s="1"/>
      <c r="H315" s="1"/>
      <c r="I315" s="1"/>
      <c r="J315" s="1"/>
      <c r="K315" s="1"/>
      <c r="L315" s="1"/>
      <c r="M315" s="1"/>
      <c r="N315" s="1"/>
    </row>
    <row r="316">
      <c r="A316" s="27" t="s">
        <v>215</v>
      </c>
      <c r="B316" s="19" t="s">
        <v>3</v>
      </c>
      <c r="C316" s="19" t="s">
        <v>4</v>
      </c>
      <c r="D316" s="19" t="s">
        <v>5</v>
      </c>
      <c r="E316" s="19" t="s">
        <v>6</v>
      </c>
      <c r="F316" s="19" t="s">
        <v>7</v>
      </c>
      <c r="G316" s="4" t="s">
        <v>8</v>
      </c>
      <c r="H316" s="4" t="s">
        <v>9</v>
      </c>
      <c r="I316" s="4" t="s">
        <v>10</v>
      </c>
      <c r="J316" s="4" t="s">
        <v>11</v>
      </c>
      <c r="K316" s="4" t="s">
        <v>12</v>
      </c>
      <c r="L316" s="5" t="s">
        <v>13</v>
      </c>
      <c r="M316" s="5" t="s">
        <v>14</v>
      </c>
      <c r="N316" s="5" t="s">
        <v>15</v>
      </c>
    </row>
    <row r="317" ht="24.75" customHeight="1">
      <c r="A317" s="20" t="s">
        <v>16</v>
      </c>
      <c r="B317" s="6" t="s">
        <v>17</v>
      </c>
      <c r="C317" s="6" t="s">
        <v>35</v>
      </c>
      <c r="D317" s="6" t="s">
        <v>19</v>
      </c>
      <c r="E317" s="6" t="s">
        <v>20</v>
      </c>
      <c r="F317" s="7" t="s">
        <v>216</v>
      </c>
      <c r="G317" s="8"/>
      <c r="H317" s="8"/>
      <c r="I317" s="8"/>
      <c r="J317" s="8"/>
      <c r="K317" s="6"/>
      <c r="L317" s="9"/>
      <c r="M317" s="9"/>
      <c r="N317" s="9"/>
    </row>
    <row r="318" ht="24.75" customHeight="1">
      <c r="A318" s="20" t="s">
        <v>22</v>
      </c>
      <c r="B318" s="6"/>
      <c r="C318" s="7" t="s">
        <v>217</v>
      </c>
      <c r="D318" s="6"/>
      <c r="E318" s="6"/>
      <c r="F318" s="7" t="s">
        <v>218</v>
      </c>
      <c r="G318" s="30"/>
      <c r="H318" s="8"/>
      <c r="I318" s="8"/>
      <c r="J318" s="8"/>
      <c r="K318" s="8"/>
      <c r="L318" s="12"/>
      <c r="M318" s="12"/>
      <c r="N318" s="12"/>
    </row>
    <row r="319" ht="15.75" customHeight="1">
      <c r="A319" s="13" t="s">
        <v>219</v>
      </c>
      <c r="B319" s="23">
        <f>6.4647054*24</f>
        <v>155.1529296</v>
      </c>
      <c r="C319" s="23">
        <f>4.91*24</f>
        <v>117.84</v>
      </c>
      <c r="D319" s="24" t="s">
        <v>28</v>
      </c>
      <c r="E319" s="24" t="s">
        <v>28</v>
      </c>
      <c r="F319" s="24">
        <v>178.28</v>
      </c>
      <c r="G319" s="15"/>
      <c r="H319" s="15"/>
      <c r="I319" s="15"/>
      <c r="J319" s="15"/>
      <c r="K319" s="15"/>
      <c r="L319" s="16">
        <f>IFERROR(MEDIAN($B319:$K319),"-")</f>
        <v>155.1529296</v>
      </c>
      <c r="M319" s="16">
        <f>IFERROR(L319*(1-50%),"-")</f>
        <v>77.5764648</v>
      </c>
      <c r="N319" s="16">
        <f>IFERROR(L319*(1+50%),"-")</f>
        <v>232.7293944</v>
      </c>
    </row>
    <row r="320" ht="15.75" customHeight="1">
      <c r="A320" s="4" t="s">
        <v>29</v>
      </c>
      <c r="B320" s="15">
        <f t="shared" ref="B320:K320" si="32">IFERROR(IF(B319&gt;$N319,"Não válido",IF(B319&lt;$M319,"Não válido",B319)),"-")</f>
        <v>155.1529296</v>
      </c>
      <c r="C320" s="15">
        <f t="shared" si="32"/>
        <v>117.84</v>
      </c>
      <c r="D320" s="15" t="str">
        <f t="shared" si="32"/>
        <v>Não válido</v>
      </c>
      <c r="E320" s="15" t="str">
        <f t="shared" si="32"/>
        <v>Não válido</v>
      </c>
      <c r="F320" s="15">
        <f t="shared" si="32"/>
        <v>178.28</v>
      </c>
      <c r="G320" s="15" t="str">
        <f t="shared" si="32"/>
        <v>Não válido</v>
      </c>
      <c r="H320" s="15" t="str">
        <f t="shared" si="32"/>
        <v>Não válido</v>
      </c>
      <c r="I320" s="15" t="str">
        <f t="shared" si="32"/>
        <v>Não válido</v>
      </c>
      <c r="J320" s="15" t="str">
        <f t="shared" si="32"/>
        <v>Não válido</v>
      </c>
      <c r="K320" s="15" t="str">
        <f t="shared" si="32"/>
        <v>Não válido</v>
      </c>
      <c r="L320" s="1"/>
      <c r="M320" s="1"/>
      <c r="N320" s="1"/>
    </row>
    <row r="321" ht="15.75" customHeight="1">
      <c r="A321" s="17" t="s">
        <v>30</v>
      </c>
      <c r="B321" s="16">
        <f>IFERROR(MIN(B320:K320),"-")</f>
        <v>117.84</v>
      </c>
      <c r="C321" s="18"/>
      <c r="D321" s="18"/>
      <c r="E321" s="18"/>
      <c r="F321" s="18"/>
      <c r="G321" s="18"/>
      <c r="H321" s="18"/>
      <c r="I321" s="18"/>
      <c r="J321" s="18"/>
      <c r="K321" s="18"/>
      <c r="L321" s="1"/>
      <c r="M321" s="1"/>
      <c r="N321" s="1"/>
    </row>
    <row r="322" ht="15.75" customHeight="1">
      <c r="A322" s="17" t="s">
        <v>31</v>
      </c>
      <c r="B322" s="16">
        <f>IFERROR(MEDIAN(B320:K320),"-")</f>
        <v>155.1529296</v>
      </c>
      <c r="C322" s="18"/>
      <c r="D322" s="18"/>
      <c r="E322" s="18"/>
      <c r="F322" s="18"/>
      <c r="G322" s="18"/>
      <c r="H322" s="18"/>
      <c r="I322" s="18"/>
      <c r="J322" s="18"/>
      <c r="K322" s="18"/>
      <c r="L322" s="1"/>
      <c r="M322" s="1"/>
      <c r="N322" s="1"/>
    </row>
    <row r="323" ht="15.75" customHeight="1">
      <c r="A323" s="17" t="s">
        <v>32</v>
      </c>
      <c r="B323" s="16">
        <f>IFERROR(AVERAGE(B320:K320),"-")</f>
        <v>150.4243099</v>
      </c>
      <c r="C323" s="18"/>
      <c r="D323" s="18"/>
      <c r="E323" s="18"/>
      <c r="F323" s="18"/>
      <c r="G323" s="18"/>
      <c r="H323" s="18"/>
      <c r="I323" s="18"/>
      <c r="J323" s="18"/>
      <c r="K323" s="18"/>
      <c r="L323" s="1"/>
      <c r="M323" s="1"/>
      <c r="N323" s="1"/>
    </row>
    <row r="324" ht="15.75" customHeight="1">
      <c r="A324" s="17" t="s">
        <v>33</v>
      </c>
      <c r="B324" s="16">
        <f>IFERROR(MAX(B320:K320),"-")</f>
        <v>178.28</v>
      </c>
      <c r="C324" s="18"/>
      <c r="D324" s="18"/>
      <c r="E324" s="18"/>
      <c r="F324" s="18"/>
      <c r="G324" s="18"/>
      <c r="H324" s="18"/>
      <c r="I324" s="18"/>
      <c r="J324" s="18"/>
      <c r="K324" s="18"/>
      <c r="L324" s="1"/>
      <c r="M324" s="1"/>
      <c r="N324" s="1"/>
    </row>
    <row r="325" ht="15.75" customHeight="1">
      <c r="A325" s="1"/>
      <c r="B325" s="1"/>
      <c r="C325" s="1"/>
      <c r="D325" s="1"/>
      <c r="E325" s="1"/>
      <c r="F325" s="1"/>
      <c r="G325" s="1"/>
      <c r="H325" s="1"/>
      <c r="I325" s="1"/>
      <c r="J325" s="1"/>
      <c r="K325" s="1"/>
      <c r="L325" s="1"/>
      <c r="M325" s="1"/>
      <c r="N325" s="1"/>
    </row>
    <row r="326">
      <c r="A326" s="27" t="s">
        <v>220</v>
      </c>
      <c r="B326" s="19" t="s">
        <v>3</v>
      </c>
      <c r="C326" s="19" t="s">
        <v>4</v>
      </c>
      <c r="D326" s="19" t="s">
        <v>5</v>
      </c>
      <c r="E326" s="19" t="s">
        <v>6</v>
      </c>
      <c r="F326" s="19" t="s">
        <v>7</v>
      </c>
      <c r="G326" s="4" t="s">
        <v>8</v>
      </c>
      <c r="H326" s="4" t="s">
        <v>9</v>
      </c>
      <c r="I326" s="4" t="s">
        <v>10</v>
      </c>
      <c r="J326" s="4" t="s">
        <v>11</v>
      </c>
      <c r="K326" s="4" t="s">
        <v>12</v>
      </c>
      <c r="L326" s="5" t="s">
        <v>13</v>
      </c>
      <c r="M326" s="5" t="s">
        <v>14</v>
      </c>
      <c r="N326" s="5" t="s">
        <v>15</v>
      </c>
    </row>
    <row r="327" ht="24.75" customHeight="1">
      <c r="A327" s="20" t="s">
        <v>16</v>
      </c>
      <c r="B327" s="6" t="s">
        <v>17</v>
      </c>
      <c r="C327" s="6" t="s">
        <v>35</v>
      </c>
      <c r="D327" s="6" t="s">
        <v>19</v>
      </c>
      <c r="E327" s="6" t="s">
        <v>20</v>
      </c>
      <c r="F327" s="7" t="s">
        <v>221</v>
      </c>
      <c r="G327" s="7" t="s">
        <v>63</v>
      </c>
      <c r="H327" s="7" t="s">
        <v>222</v>
      </c>
      <c r="I327" s="39" t="s">
        <v>223</v>
      </c>
      <c r="J327" s="8"/>
      <c r="K327" s="6"/>
      <c r="L327" s="9"/>
      <c r="M327" s="9"/>
      <c r="N327" s="9"/>
    </row>
    <row r="328" ht="24.75" customHeight="1">
      <c r="A328" s="20" t="s">
        <v>22</v>
      </c>
      <c r="B328" s="6"/>
      <c r="C328" s="6"/>
      <c r="D328" s="6"/>
      <c r="E328" s="6"/>
      <c r="F328" s="7" t="s">
        <v>224</v>
      </c>
      <c r="G328" s="21" t="s">
        <v>225</v>
      </c>
      <c r="H328" s="7" t="s">
        <v>226</v>
      </c>
      <c r="I328" s="11" t="s">
        <v>227</v>
      </c>
      <c r="J328" s="8"/>
      <c r="K328" s="8"/>
      <c r="L328" s="12"/>
      <c r="M328" s="12"/>
      <c r="N328" s="12"/>
    </row>
    <row r="329" ht="15.75" customHeight="1">
      <c r="A329" s="35" t="s">
        <v>228</v>
      </c>
      <c r="B329" s="14">
        <v>6.5</v>
      </c>
      <c r="C329" s="14" t="s">
        <v>28</v>
      </c>
      <c r="D329" s="14" t="s">
        <v>28</v>
      </c>
      <c r="E329" s="14" t="s">
        <v>28</v>
      </c>
      <c r="F329" s="14">
        <v>33.0</v>
      </c>
      <c r="G329" s="44">
        <v>16.0</v>
      </c>
      <c r="H329" s="14">
        <v>17.6</v>
      </c>
      <c r="I329" s="14">
        <v>10.9</v>
      </c>
      <c r="J329" s="15"/>
      <c r="K329" s="15"/>
      <c r="L329" s="16">
        <f>IFERROR(MEDIAN($B329:$K329),"-")</f>
        <v>16</v>
      </c>
      <c r="M329" s="16">
        <f>IFERROR(L329*(1-50%),"-")</f>
        <v>8</v>
      </c>
      <c r="N329" s="16">
        <f>IFERROR(L329*(1+50%),"-")</f>
        <v>24</v>
      </c>
    </row>
    <row r="330" ht="15.75" customHeight="1">
      <c r="A330" s="20" t="s">
        <v>29</v>
      </c>
      <c r="B330" s="15" t="str">
        <f t="shared" ref="B330:K330" si="33">IFERROR(IF(B329&gt;$N329,"Não válido",IF(B329&lt;$M329,"Não válido",B329)),"-")</f>
        <v>Não válido</v>
      </c>
      <c r="C330" s="15" t="str">
        <f t="shared" si="33"/>
        <v>Não válido</v>
      </c>
      <c r="D330" s="15" t="str">
        <f t="shared" si="33"/>
        <v>Não válido</v>
      </c>
      <c r="E330" s="15" t="str">
        <f t="shared" si="33"/>
        <v>Não válido</v>
      </c>
      <c r="F330" s="15" t="str">
        <f t="shared" si="33"/>
        <v>Não válido</v>
      </c>
      <c r="G330" s="36">
        <f t="shared" si="33"/>
        <v>16</v>
      </c>
      <c r="H330" s="15">
        <f t="shared" si="33"/>
        <v>17.6</v>
      </c>
      <c r="I330" s="15">
        <f t="shared" si="33"/>
        <v>10.9</v>
      </c>
      <c r="J330" s="15" t="str">
        <f t="shared" si="33"/>
        <v>Não válido</v>
      </c>
      <c r="K330" s="15" t="str">
        <f t="shared" si="33"/>
        <v>Não válido</v>
      </c>
      <c r="L330" s="1"/>
      <c r="M330" s="1"/>
      <c r="N330" s="1"/>
    </row>
    <row r="331" ht="15.75" customHeight="1">
      <c r="A331" s="17" t="s">
        <v>30</v>
      </c>
      <c r="B331" s="37">
        <f>IFERROR(MIN(B330:K330),"-")</f>
        <v>10.9</v>
      </c>
      <c r="C331" s="18"/>
      <c r="D331" s="18"/>
      <c r="E331" s="18"/>
      <c r="F331" s="18"/>
      <c r="G331" s="18"/>
      <c r="H331" s="18"/>
      <c r="I331" s="18"/>
      <c r="J331" s="18"/>
      <c r="K331" s="18"/>
      <c r="L331" s="1"/>
      <c r="M331" s="1"/>
      <c r="N331" s="1"/>
    </row>
    <row r="332" ht="15.75" customHeight="1">
      <c r="A332" s="17" t="s">
        <v>31</v>
      </c>
      <c r="B332" s="16">
        <f>IFERROR(MEDIAN(B330:K330),"-")</f>
        <v>16</v>
      </c>
      <c r="C332" s="18"/>
      <c r="D332" s="18"/>
      <c r="E332" s="18"/>
      <c r="F332" s="18"/>
      <c r="G332" s="18"/>
      <c r="H332" s="18"/>
      <c r="I332" s="18"/>
      <c r="J332" s="18"/>
      <c r="K332" s="18"/>
      <c r="L332" s="1"/>
      <c r="M332" s="1"/>
      <c r="N332" s="1"/>
    </row>
    <row r="333" ht="15.75" customHeight="1">
      <c r="A333" s="17" t="s">
        <v>32</v>
      </c>
      <c r="B333" s="16">
        <f>IFERROR(AVERAGE(B330:K330),"-")</f>
        <v>14.83333333</v>
      </c>
      <c r="C333" s="18"/>
      <c r="D333" s="18"/>
      <c r="E333" s="18"/>
      <c r="F333" s="18"/>
      <c r="G333" s="18"/>
      <c r="H333" s="18"/>
      <c r="I333" s="18"/>
      <c r="J333" s="18"/>
      <c r="K333" s="18"/>
      <c r="L333" s="1"/>
      <c r="M333" s="1"/>
      <c r="N333" s="1"/>
    </row>
    <row r="334" ht="15.75" customHeight="1">
      <c r="A334" s="17" t="s">
        <v>33</v>
      </c>
      <c r="B334" s="16">
        <f>IFERROR(MAX(B330:K330),"-")</f>
        <v>17.6</v>
      </c>
      <c r="C334" s="18"/>
      <c r="D334" s="18"/>
      <c r="E334" s="18"/>
      <c r="F334" s="18"/>
      <c r="G334" s="18"/>
      <c r="H334" s="18"/>
      <c r="I334" s="18"/>
      <c r="J334" s="18"/>
      <c r="K334" s="18"/>
      <c r="L334" s="1"/>
      <c r="M334" s="1"/>
      <c r="N334" s="1"/>
    </row>
    <row r="335" ht="15.75" customHeight="1">
      <c r="A335" s="1"/>
      <c r="B335" s="1"/>
      <c r="C335" s="1"/>
      <c r="D335" s="1"/>
      <c r="E335" s="1"/>
      <c r="F335" s="1"/>
      <c r="G335" s="1"/>
      <c r="H335" s="1"/>
      <c r="I335" s="1"/>
      <c r="J335" s="1"/>
      <c r="K335" s="1"/>
      <c r="L335" s="1"/>
      <c r="M335" s="1"/>
      <c r="N335" s="1"/>
    </row>
    <row r="336">
      <c r="A336" s="27" t="s">
        <v>229</v>
      </c>
      <c r="B336" s="19" t="s">
        <v>3</v>
      </c>
      <c r="C336" s="19" t="s">
        <v>4</v>
      </c>
      <c r="D336" s="19" t="s">
        <v>5</v>
      </c>
      <c r="E336" s="19" t="s">
        <v>6</v>
      </c>
      <c r="F336" s="4" t="s">
        <v>7</v>
      </c>
      <c r="G336" s="4" t="s">
        <v>8</v>
      </c>
      <c r="H336" s="4" t="s">
        <v>9</v>
      </c>
      <c r="I336" s="4" t="s">
        <v>10</v>
      </c>
      <c r="J336" s="4" t="s">
        <v>11</v>
      </c>
      <c r="K336" s="4" t="s">
        <v>12</v>
      </c>
      <c r="L336" s="5" t="s">
        <v>13</v>
      </c>
      <c r="M336" s="5" t="s">
        <v>14</v>
      </c>
      <c r="N336" s="5" t="s">
        <v>15</v>
      </c>
    </row>
    <row r="337" ht="24.75" customHeight="1">
      <c r="A337" s="20" t="s">
        <v>16</v>
      </c>
      <c r="B337" s="6" t="s">
        <v>17</v>
      </c>
      <c r="C337" s="6" t="s">
        <v>35</v>
      </c>
      <c r="D337" s="6" t="s">
        <v>19</v>
      </c>
      <c r="E337" s="6" t="s">
        <v>20</v>
      </c>
      <c r="F337" s="7" t="s">
        <v>137</v>
      </c>
      <c r="G337" s="7" t="s">
        <v>230</v>
      </c>
      <c r="H337" s="8"/>
      <c r="I337" s="8"/>
      <c r="J337" s="8"/>
      <c r="K337" s="6"/>
      <c r="L337" s="9"/>
      <c r="M337" s="9"/>
      <c r="N337" s="9"/>
    </row>
    <row r="338" ht="24.75" customHeight="1">
      <c r="A338" s="20" t="s">
        <v>22</v>
      </c>
      <c r="B338" s="6"/>
      <c r="C338" s="6"/>
      <c r="D338" s="6"/>
      <c r="E338" s="6"/>
      <c r="F338" s="21" t="s">
        <v>231</v>
      </c>
      <c r="G338" s="7" t="s">
        <v>232</v>
      </c>
      <c r="H338" s="8"/>
      <c r="I338" s="8"/>
      <c r="J338" s="8"/>
      <c r="K338" s="11"/>
      <c r="L338" s="12"/>
      <c r="M338" s="12"/>
      <c r="N338" s="12"/>
    </row>
    <row r="339" ht="15.75" customHeight="1">
      <c r="A339" s="13" t="s">
        <v>52</v>
      </c>
      <c r="B339" s="24">
        <v>2.9</v>
      </c>
      <c r="C339" s="24" t="s">
        <v>28</v>
      </c>
      <c r="D339" s="24" t="s">
        <v>28</v>
      </c>
      <c r="E339" s="24" t="s">
        <v>28</v>
      </c>
      <c r="F339" s="14">
        <v>2.13</v>
      </c>
      <c r="G339" s="14">
        <v>2.8</v>
      </c>
      <c r="H339" s="15"/>
      <c r="I339" s="15"/>
      <c r="J339" s="15"/>
      <c r="K339" s="14" t="s">
        <v>28</v>
      </c>
      <c r="L339" s="16">
        <f>IFERROR(MEDIAN($B339:$K339),"-")</f>
        <v>2.8</v>
      </c>
      <c r="M339" s="16">
        <f>IFERROR(L339*(1-50%),"-")</f>
        <v>1.4</v>
      </c>
      <c r="N339" s="16">
        <f>IFERROR(L339*(1+50%),"-")</f>
        <v>4.2</v>
      </c>
    </row>
    <row r="340" ht="15.75" customHeight="1">
      <c r="A340" s="4" t="s">
        <v>29</v>
      </c>
      <c r="B340" s="15">
        <f t="shared" ref="B340:K340" si="34">IFERROR(IF(B339&gt;$N339,"Não válido",IF(B339&lt;$M339,"Não válido",B339)),"-")</f>
        <v>2.9</v>
      </c>
      <c r="C340" s="15" t="str">
        <f t="shared" si="34"/>
        <v>Não válido</v>
      </c>
      <c r="D340" s="15" t="str">
        <f t="shared" si="34"/>
        <v>Não válido</v>
      </c>
      <c r="E340" s="15" t="str">
        <f t="shared" si="34"/>
        <v>Não válido</v>
      </c>
      <c r="F340" s="15">
        <f t="shared" si="34"/>
        <v>2.13</v>
      </c>
      <c r="G340" s="15">
        <f t="shared" si="34"/>
        <v>2.8</v>
      </c>
      <c r="H340" s="15" t="str">
        <f t="shared" si="34"/>
        <v>Não válido</v>
      </c>
      <c r="I340" s="15" t="str">
        <f t="shared" si="34"/>
        <v>Não válido</v>
      </c>
      <c r="J340" s="15" t="str">
        <f t="shared" si="34"/>
        <v>Não válido</v>
      </c>
      <c r="K340" s="15" t="str">
        <f t="shared" si="34"/>
        <v>Não válido</v>
      </c>
      <c r="L340" s="1"/>
      <c r="M340" s="1"/>
      <c r="N340" s="1"/>
    </row>
    <row r="341" ht="15.75" customHeight="1">
      <c r="A341" s="17" t="s">
        <v>30</v>
      </c>
      <c r="B341" s="16">
        <f>IFERROR(MIN(B340:K340),"-")</f>
        <v>2.13</v>
      </c>
      <c r="C341" s="18"/>
      <c r="D341" s="18"/>
      <c r="E341" s="18"/>
      <c r="F341" s="18"/>
      <c r="G341" s="18"/>
      <c r="H341" s="18"/>
      <c r="I341" s="18"/>
      <c r="J341" s="18"/>
      <c r="K341" s="18"/>
      <c r="L341" s="1"/>
      <c r="M341" s="1"/>
      <c r="N341" s="1"/>
    </row>
    <row r="342" ht="15.75" customHeight="1">
      <c r="A342" s="17" t="s">
        <v>31</v>
      </c>
      <c r="B342" s="16">
        <f>IFERROR(MEDIAN(B340:K340),"-")</f>
        <v>2.8</v>
      </c>
      <c r="C342" s="18"/>
      <c r="D342" s="18"/>
      <c r="E342" s="18"/>
      <c r="F342" s="18"/>
      <c r="G342" s="18"/>
      <c r="H342" s="18"/>
      <c r="I342" s="18"/>
      <c r="J342" s="18"/>
      <c r="K342" s="18"/>
      <c r="L342" s="1"/>
      <c r="M342" s="1"/>
      <c r="N342" s="1"/>
    </row>
    <row r="343" ht="15.75" customHeight="1">
      <c r="A343" s="17" t="s">
        <v>32</v>
      </c>
      <c r="B343" s="16">
        <f>IFERROR(AVERAGE(B340:K340),"-")</f>
        <v>2.61</v>
      </c>
      <c r="C343" s="18"/>
      <c r="D343" s="18"/>
      <c r="E343" s="18"/>
      <c r="F343" s="18"/>
      <c r="G343" s="18"/>
      <c r="H343" s="18"/>
      <c r="I343" s="18"/>
      <c r="J343" s="18"/>
      <c r="K343" s="18"/>
      <c r="L343" s="1"/>
      <c r="M343" s="1"/>
      <c r="N343" s="1"/>
    </row>
    <row r="344" ht="15.75" customHeight="1">
      <c r="A344" s="17" t="s">
        <v>33</v>
      </c>
      <c r="B344" s="16">
        <f>IFERROR(MAX(B340:K340),"-")</f>
        <v>2.9</v>
      </c>
      <c r="C344" s="18"/>
      <c r="D344" s="18"/>
      <c r="E344" s="18"/>
      <c r="F344" s="18"/>
      <c r="G344" s="18"/>
      <c r="H344" s="18"/>
      <c r="I344" s="18"/>
      <c r="J344" s="18"/>
      <c r="K344" s="18"/>
      <c r="L344" s="1"/>
      <c r="M344" s="1"/>
      <c r="N344" s="1"/>
    </row>
    <row r="345" ht="15.75" customHeight="1">
      <c r="A345" s="1"/>
      <c r="B345" s="1"/>
      <c r="C345" s="1"/>
      <c r="D345" s="1"/>
      <c r="E345" s="1"/>
      <c r="F345" s="1"/>
      <c r="G345" s="1"/>
      <c r="H345" s="1"/>
      <c r="I345" s="1"/>
      <c r="J345" s="1"/>
      <c r="K345" s="1"/>
      <c r="L345" s="1"/>
      <c r="M345" s="1"/>
      <c r="N345" s="1"/>
    </row>
    <row r="346">
      <c r="A346" s="27" t="s">
        <v>233</v>
      </c>
      <c r="B346" s="4" t="s">
        <v>3</v>
      </c>
      <c r="C346" s="4" t="s">
        <v>4</v>
      </c>
      <c r="D346" s="4" t="s">
        <v>5</v>
      </c>
      <c r="E346" s="4" t="s">
        <v>6</v>
      </c>
      <c r="F346" s="4" t="s">
        <v>7</v>
      </c>
      <c r="G346" s="4" t="s">
        <v>8</v>
      </c>
      <c r="H346" s="4" t="s">
        <v>9</v>
      </c>
      <c r="I346" s="4" t="s">
        <v>10</v>
      </c>
      <c r="J346" s="4" t="s">
        <v>11</v>
      </c>
      <c r="K346" s="4" t="s">
        <v>12</v>
      </c>
      <c r="L346" s="5" t="s">
        <v>13</v>
      </c>
      <c r="M346" s="5" t="s">
        <v>14</v>
      </c>
      <c r="N346" s="5" t="s">
        <v>15</v>
      </c>
    </row>
    <row r="347" ht="24.75" customHeight="1">
      <c r="A347" s="4" t="s">
        <v>16</v>
      </c>
      <c r="B347" s="6" t="s">
        <v>17</v>
      </c>
      <c r="C347" s="6" t="s">
        <v>35</v>
      </c>
      <c r="D347" s="6" t="s">
        <v>19</v>
      </c>
      <c r="E347" s="6" t="s">
        <v>20</v>
      </c>
      <c r="F347" s="7" t="s">
        <v>234</v>
      </c>
      <c r="G347" s="7" t="s">
        <v>235</v>
      </c>
      <c r="H347" s="8"/>
      <c r="I347" s="8"/>
      <c r="J347" s="8"/>
      <c r="K347" s="6"/>
      <c r="L347" s="9"/>
      <c r="M347" s="9"/>
      <c r="N347" s="9"/>
    </row>
    <row r="348" ht="24.75" customHeight="1">
      <c r="A348" s="4" t="s">
        <v>22</v>
      </c>
      <c r="B348" s="45"/>
      <c r="C348" s="14"/>
      <c r="D348" s="8"/>
      <c r="E348" s="8"/>
      <c r="F348" s="7" t="s">
        <v>236</v>
      </c>
      <c r="G348" s="7" t="s">
        <v>237</v>
      </c>
      <c r="H348" s="8"/>
      <c r="I348" s="8"/>
      <c r="J348" s="8"/>
      <c r="K348" s="8"/>
      <c r="L348" s="12"/>
      <c r="M348" s="12"/>
      <c r="N348" s="12"/>
    </row>
    <row r="349" ht="15.75" customHeight="1">
      <c r="A349" s="13" t="s">
        <v>52</v>
      </c>
      <c r="B349" s="14">
        <v>20.9</v>
      </c>
      <c r="C349" s="14" t="s">
        <v>28</v>
      </c>
      <c r="D349" s="14" t="s">
        <v>28</v>
      </c>
      <c r="E349" s="14" t="s">
        <v>28</v>
      </c>
      <c r="F349" s="14">
        <v>29.52</v>
      </c>
      <c r="G349" s="14">
        <v>25.19</v>
      </c>
      <c r="H349" s="15"/>
      <c r="I349" s="15"/>
      <c r="J349" s="15"/>
      <c r="K349" s="15"/>
      <c r="L349" s="16">
        <f>IFERROR(MEDIAN($B349:$K349),"-")</f>
        <v>25.19</v>
      </c>
      <c r="M349" s="16">
        <f>IFERROR(L349*(1-50%),"-")</f>
        <v>12.595</v>
      </c>
      <c r="N349" s="16">
        <f>IFERROR(L349*(1+50%),"-")</f>
        <v>37.785</v>
      </c>
    </row>
    <row r="350" ht="15.75" customHeight="1">
      <c r="A350" s="4" t="s">
        <v>29</v>
      </c>
      <c r="B350" s="15">
        <f t="shared" ref="B350:K350" si="35">IFERROR(IF(B349&gt;$N349,"Não válido",IF(B349&lt;$M349,"Não válido",B349)),"-")</f>
        <v>20.9</v>
      </c>
      <c r="C350" s="15" t="str">
        <f t="shared" si="35"/>
        <v>Não válido</v>
      </c>
      <c r="D350" s="15" t="str">
        <f t="shared" si="35"/>
        <v>Não válido</v>
      </c>
      <c r="E350" s="15" t="str">
        <f t="shared" si="35"/>
        <v>Não válido</v>
      </c>
      <c r="F350" s="15">
        <f t="shared" si="35"/>
        <v>29.52</v>
      </c>
      <c r="G350" s="15">
        <f t="shared" si="35"/>
        <v>25.19</v>
      </c>
      <c r="H350" s="15" t="str">
        <f t="shared" si="35"/>
        <v>Não válido</v>
      </c>
      <c r="I350" s="15" t="str">
        <f t="shared" si="35"/>
        <v>Não válido</v>
      </c>
      <c r="J350" s="15" t="str">
        <f t="shared" si="35"/>
        <v>Não válido</v>
      </c>
      <c r="K350" s="15" t="str">
        <f t="shared" si="35"/>
        <v>Não válido</v>
      </c>
      <c r="L350" s="1"/>
      <c r="M350" s="1"/>
      <c r="N350" s="1"/>
    </row>
    <row r="351" ht="15.75" customHeight="1">
      <c r="A351" s="17" t="s">
        <v>30</v>
      </c>
      <c r="B351" s="16">
        <f>IFERROR(MIN(B350:K350),"-")</f>
        <v>20.9</v>
      </c>
      <c r="C351" s="18"/>
      <c r="D351" s="18"/>
      <c r="E351" s="18"/>
      <c r="F351" s="18"/>
      <c r="G351" s="18"/>
      <c r="H351" s="18"/>
      <c r="I351" s="18"/>
      <c r="J351" s="18"/>
      <c r="K351" s="18"/>
      <c r="L351" s="1"/>
      <c r="M351" s="1"/>
      <c r="N351" s="1"/>
    </row>
    <row r="352" ht="15.75" customHeight="1">
      <c r="A352" s="17" t="s">
        <v>31</v>
      </c>
      <c r="B352" s="16">
        <f>IFERROR(MEDIAN(B350:K350),"-")</f>
        <v>25.19</v>
      </c>
      <c r="C352" s="18"/>
      <c r="D352" s="18"/>
      <c r="E352" s="18"/>
      <c r="F352" s="18"/>
      <c r="G352" s="18"/>
      <c r="H352" s="18"/>
      <c r="I352" s="18"/>
      <c r="J352" s="18"/>
      <c r="K352" s="18"/>
      <c r="L352" s="1"/>
      <c r="M352" s="1"/>
      <c r="N352" s="1"/>
    </row>
    <row r="353" ht="15.75" customHeight="1">
      <c r="A353" s="17" t="s">
        <v>32</v>
      </c>
      <c r="B353" s="16">
        <f>IFERROR(AVERAGE(B350:K350),"-")</f>
        <v>25.20333333</v>
      </c>
      <c r="C353" s="18"/>
      <c r="D353" s="18"/>
      <c r="E353" s="18"/>
      <c r="F353" s="18"/>
      <c r="G353" s="18"/>
      <c r="H353" s="18"/>
      <c r="I353" s="18"/>
      <c r="J353" s="18"/>
      <c r="K353" s="18"/>
      <c r="L353" s="1"/>
      <c r="M353" s="1"/>
      <c r="N353" s="1"/>
    </row>
    <row r="354" ht="15.75" customHeight="1">
      <c r="A354" s="17" t="s">
        <v>33</v>
      </c>
      <c r="B354" s="16">
        <f>IFERROR(MAX(B350:K350),"-")</f>
        <v>29.52</v>
      </c>
      <c r="C354" s="18"/>
      <c r="D354" s="18"/>
      <c r="E354" s="18"/>
      <c r="F354" s="18"/>
      <c r="G354" s="18"/>
      <c r="H354" s="18"/>
      <c r="I354" s="18"/>
      <c r="J354" s="18"/>
      <c r="K354" s="18"/>
      <c r="L354" s="1"/>
      <c r="M354" s="1"/>
      <c r="N354" s="1"/>
    </row>
    <row r="355" ht="15.75" customHeight="1">
      <c r="A355" s="1"/>
      <c r="B355" s="1"/>
      <c r="C355" s="1"/>
      <c r="D355" s="1"/>
      <c r="E355" s="1"/>
      <c r="F355" s="1"/>
      <c r="G355" s="1"/>
      <c r="H355" s="1"/>
      <c r="I355" s="1"/>
      <c r="J355" s="1"/>
      <c r="K355" s="1"/>
      <c r="L355" s="1"/>
      <c r="M355" s="1"/>
      <c r="N355" s="1"/>
    </row>
    <row r="356">
      <c r="A356" s="27" t="s">
        <v>238</v>
      </c>
      <c r="B356" s="4" t="s">
        <v>3</v>
      </c>
      <c r="C356" s="4" t="s">
        <v>4</v>
      </c>
      <c r="D356" s="4" t="s">
        <v>5</v>
      </c>
      <c r="E356" s="4" t="s">
        <v>6</v>
      </c>
      <c r="F356" s="4" t="s">
        <v>7</v>
      </c>
      <c r="G356" s="4" t="s">
        <v>8</v>
      </c>
      <c r="H356" s="4" t="s">
        <v>9</v>
      </c>
      <c r="I356" s="4" t="s">
        <v>10</v>
      </c>
      <c r="J356" s="4" t="s">
        <v>11</v>
      </c>
      <c r="K356" s="4" t="s">
        <v>12</v>
      </c>
      <c r="L356" s="5" t="s">
        <v>13</v>
      </c>
      <c r="M356" s="5" t="s">
        <v>14</v>
      </c>
      <c r="N356" s="5" t="s">
        <v>15</v>
      </c>
    </row>
    <row r="357" ht="24.75" customHeight="1">
      <c r="A357" s="4" t="s">
        <v>16</v>
      </c>
      <c r="B357" s="6" t="s">
        <v>17</v>
      </c>
      <c r="C357" s="6" t="s">
        <v>35</v>
      </c>
      <c r="D357" s="6" t="s">
        <v>19</v>
      </c>
      <c r="E357" s="6" t="s">
        <v>20</v>
      </c>
      <c r="F357" s="7" t="s">
        <v>239</v>
      </c>
      <c r="G357" s="7" t="s">
        <v>240</v>
      </c>
      <c r="H357" s="7" t="s">
        <v>241</v>
      </c>
      <c r="I357" s="8"/>
      <c r="J357" s="8"/>
      <c r="K357" s="6"/>
      <c r="L357" s="9"/>
      <c r="M357" s="9"/>
      <c r="N357" s="9"/>
    </row>
    <row r="358" ht="24.75" customHeight="1">
      <c r="A358" s="4" t="s">
        <v>22</v>
      </c>
      <c r="B358" s="6"/>
      <c r="C358" s="8"/>
      <c r="D358" s="8"/>
      <c r="E358" s="8"/>
      <c r="F358" s="7" t="s">
        <v>242</v>
      </c>
      <c r="G358" s="7" t="s">
        <v>243</v>
      </c>
      <c r="H358" s="7" t="s">
        <v>244</v>
      </c>
      <c r="I358" s="8"/>
      <c r="J358" s="8"/>
      <c r="K358" s="8"/>
      <c r="L358" s="12"/>
      <c r="M358" s="12"/>
      <c r="N358" s="12"/>
    </row>
    <row r="359" ht="15.75" customHeight="1">
      <c r="A359" s="13" t="s">
        <v>245</v>
      </c>
      <c r="B359" s="14" t="s">
        <v>28</v>
      </c>
      <c r="C359" s="14" t="s">
        <v>28</v>
      </c>
      <c r="D359" s="14" t="s">
        <v>28</v>
      </c>
      <c r="E359" s="14" t="s">
        <v>28</v>
      </c>
      <c r="F359" s="14">
        <v>138.0</v>
      </c>
      <c r="G359" s="14">
        <v>252.0</v>
      </c>
      <c r="H359" s="14">
        <v>226.5</v>
      </c>
      <c r="I359" s="15"/>
      <c r="J359" s="15"/>
      <c r="K359" s="15"/>
      <c r="L359" s="16">
        <f>IFERROR(MEDIAN($B359:$K359),"-")</f>
        <v>226.5</v>
      </c>
      <c r="M359" s="16">
        <f>IFERROR(L359*(1-50%),"-")</f>
        <v>113.25</v>
      </c>
      <c r="N359" s="16">
        <f>IFERROR(L359*(1+50%),"-")</f>
        <v>339.75</v>
      </c>
    </row>
    <row r="360" ht="15.75" customHeight="1">
      <c r="A360" s="4" t="s">
        <v>29</v>
      </c>
      <c r="B360" s="15" t="str">
        <f t="shared" ref="B360:K360" si="36">IFERROR(IF(B359&gt;$N359,"Não válido",IF(B359&lt;$M359,"Não válido",B359)),"-")</f>
        <v>Não válido</v>
      </c>
      <c r="C360" s="15" t="str">
        <f t="shared" si="36"/>
        <v>Não válido</v>
      </c>
      <c r="D360" s="15" t="str">
        <f t="shared" si="36"/>
        <v>Não válido</v>
      </c>
      <c r="E360" s="15" t="str">
        <f t="shared" si="36"/>
        <v>Não válido</v>
      </c>
      <c r="F360" s="15">
        <f t="shared" si="36"/>
        <v>138</v>
      </c>
      <c r="G360" s="15">
        <f t="shared" si="36"/>
        <v>252</v>
      </c>
      <c r="H360" s="15">
        <f t="shared" si="36"/>
        <v>226.5</v>
      </c>
      <c r="I360" s="15" t="str">
        <f t="shared" si="36"/>
        <v>Não válido</v>
      </c>
      <c r="J360" s="15" t="str">
        <f t="shared" si="36"/>
        <v>Não válido</v>
      </c>
      <c r="K360" s="15" t="str">
        <f t="shared" si="36"/>
        <v>Não válido</v>
      </c>
      <c r="L360" s="1"/>
      <c r="M360" s="1"/>
      <c r="N360" s="1"/>
    </row>
    <row r="361" ht="15.75" customHeight="1">
      <c r="A361" s="17" t="s">
        <v>30</v>
      </c>
      <c r="B361" s="16">
        <f>IFERROR(MIN(B360:K360),"-")</f>
        <v>138</v>
      </c>
      <c r="C361" s="18"/>
      <c r="D361" s="18"/>
      <c r="E361" s="18"/>
      <c r="F361" s="18"/>
      <c r="G361" s="18"/>
      <c r="H361" s="18"/>
      <c r="I361" s="18"/>
      <c r="J361" s="18"/>
      <c r="K361" s="18"/>
      <c r="L361" s="1"/>
      <c r="M361" s="1"/>
      <c r="N361" s="1"/>
    </row>
    <row r="362" ht="15.75" customHeight="1">
      <c r="A362" s="17" t="s">
        <v>31</v>
      </c>
      <c r="B362" s="16">
        <f>IFERROR(MEDIAN(B360:K360),"-")</f>
        <v>226.5</v>
      </c>
      <c r="C362" s="18"/>
      <c r="D362" s="18"/>
      <c r="E362" s="18"/>
      <c r="F362" s="18"/>
      <c r="G362" s="18"/>
      <c r="H362" s="18"/>
      <c r="I362" s="18"/>
      <c r="J362" s="18"/>
      <c r="K362" s="18"/>
      <c r="L362" s="1"/>
      <c r="M362" s="1"/>
      <c r="N362" s="1"/>
    </row>
    <row r="363" ht="15.75" customHeight="1">
      <c r="A363" s="17" t="s">
        <v>32</v>
      </c>
      <c r="B363" s="16">
        <f>IFERROR(AVERAGE(B360:K360),"-")</f>
        <v>205.5</v>
      </c>
      <c r="C363" s="18"/>
      <c r="D363" s="18"/>
      <c r="E363" s="18"/>
      <c r="F363" s="18"/>
      <c r="G363" s="18"/>
      <c r="H363" s="18"/>
      <c r="I363" s="18"/>
      <c r="J363" s="18"/>
      <c r="K363" s="18"/>
      <c r="L363" s="1"/>
      <c r="M363" s="1"/>
      <c r="N363" s="1"/>
    </row>
    <row r="364" ht="15.75" customHeight="1">
      <c r="A364" s="17" t="s">
        <v>33</v>
      </c>
      <c r="B364" s="16">
        <f>IFERROR(MAX(B360:K360),"-")</f>
        <v>252</v>
      </c>
      <c r="C364" s="18"/>
      <c r="D364" s="18"/>
      <c r="E364" s="18"/>
      <c r="F364" s="18"/>
      <c r="G364" s="18"/>
      <c r="H364" s="18"/>
      <c r="I364" s="18"/>
      <c r="J364" s="18"/>
      <c r="K364" s="18"/>
      <c r="L364" s="1"/>
      <c r="M364" s="1"/>
      <c r="N364" s="1"/>
    </row>
    <row r="365" ht="15.75" customHeight="1">
      <c r="A365" s="1"/>
      <c r="B365" s="1"/>
      <c r="C365" s="1"/>
      <c r="D365" s="1"/>
      <c r="E365" s="1"/>
      <c r="F365" s="1"/>
      <c r="G365" s="1"/>
      <c r="H365" s="1"/>
      <c r="I365" s="1"/>
      <c r="J365" s="1"/>
      <c r="K365" s="1"/>
      <c r="L365" s="1"/>
      <c r="M365" s="1"/>
      <c r="N365" s="1"/>
    </row>
    <row r="366">
      <c r="A366" s="27" t="s">
        <v>246</v>
      </c>
      <c r="B366" s="4" t="s">
        <v>3</v>
      </c>
      <c r="C366" s="4" t="s">
        <v>4</v>
      </c>
      <c r="D366" s="4" t="s">
        <v>5</v>
      </c>
      <c r="E366" s="4" t="s">
        <v>6</v>
      </c>
      <c r="F366" s="4" t="s">
        <v>7</v>
      </c>
      <c r="G366" s="4" t="s">
        <v>8</v>
      </c>
      <c r="H366" s="4" t="s">
        <v>9</v>
      </c>
      <c r="I366" s="4" t="s">
        <v>10</v>
      </c>
      <c r="J366" s="4" t="s">
        <v>11</v>
      </c>
      <c r="K366" s="4" t="s">
        <v>12</v>
      </c>
      <c r="L366" s="5" t="s">
        <v>13</v>
      </c>
      <c r="M366" s="5" t="s">
        <v>14</v>
      </c>
      <c r="N366" s="5" t="s">
        <v>15</v>
      </c>
    </row>
    <row r="367" ht="24.75" customHeight="1">
      <c r="A367" s="4" t="s">
        <v>16</v>
      </c>
      <c r="B367" s="6" t="s">
        <v>17</v>
      </c>
      <c r="C367" s="6" t="s">
        <v>35</v>
      </c>
      <c r="D367" s="6" t="s">
        <v>19</v>
      </c>
      <c r="E367" s="6" t="s">
        <v>20</v>
      </c>
      <c r="F367" s="8"/>
      <c r="G367" s="8"/>
      <c r="H367" s="8"/>
      <c r="I367" s="8"/>
      <c r="J367" s="8"/>
      <c r="K367" s="6"/>
      <c r="L367" s="9"/>
      <c r="M367" s="9"/>
      <c r="N367" s="9"/>
    </row>
    <row r="368" ht="24.75" customHeight="1">
      <c r="A368" s="4" t="s">
        <v>22</v>
      </c>
      <c r="B368" s="34"/>
      <c r="C368" s="7" t="s">
        <v>247</v>
      </c>
      <c r="D368" s="7" t="s">
        <v>248</v>
      </c>
      <c r="E368" s="7" t="s">
        <v>249</v>
      </c>
      <c r="F368" s="8"/>
      <c r="G368" s="8"/>
      <c r="H368" s="8"/>
      <c r="I368" s="8"/>
      <c r="J368" s="8"/>
      <c r="K368" s="8"/>
      <c r="L368" s="12"/>
      <c r="M368" s="12"/>
      <c r="N368" s="12"/>
    </row>
    <row r="369" ht="15.75" customHeight="1">
      <c r="A369" s="13" t="s">
        <v>52</v>
      </c>
      <c r="B369" s="14">
        <v>9.845</v>
      </c>
      <c r="C369" s="14">
        <v>7.5</v>
      </c>
      <c r="D369" s="14">
        <v>8.14</v>
      </c>
      <c r="E369" s="14">
        <v>10.0</v>
      </c>
      <c r="F369" s="15"/>
      <c r="G369" s="15"/>
      <c r="H369" s="15"/>
      <c r="I369" s="15"/>
      <c r="J369" s="15"/>
      <c r="K369" s="15"/>
      <c r="L369" s="16">
        <f>IFERROR(MEDIAN($B369:$K369),"-")</f>
        <v>8.9925</v>
      </c>
      <c r="M369" s="16">
        <f>IFERROR(L369*(1-50%),"-")</f>
        <v>4.49625</v>
      </c>
      <c r="N369" s="16">
        <f>IFERROR(L369*(1+50%),"-")</f>
        <v>13.48875</v>
      </c>
    </row>
    <row r="370" ht="15.75" customHeight="1">
      <c r="A370" s="4" t="s">
        <v>29</v>
      </c>
      <c r="B370" s="15">
        <f t="shared" ref="B370:K370" si="37">IFERROR(IF(B369&gt;$N369,"Não válido",IF(B369&lt;$M369,"Não válido",B369)),"-")</f>
        <v>9.845</v>
      </c>
      <c r="C370" s="15">
        <f t="shared" si="37"/>
        <v>7.5</v>
      </c>
      <c r="D370" s="15">
        <f t="shared" si="37"/>
        <v>8.14</v>
      </c>
      <c r="E370" s="15">
        <f t="shared" si="37"/>
        <v>10</v>
      </c>
      <c r="F370" s="15" t="str">
        <f t="shared" si="37"/>
        <v>Não válido</v>
      </c>
      <c r="G370" s="15" t="str">
        <f t="shared" si="37"/>
        <v>Não válido</v>
      </c>
      <c r="H370" s="15" t="str">
        <f t="shared" si="37"/>
        <v>Não válido</v>
      </c>
      <c r="I370" s="15" t="str">
        <f t="shared" si="37"/>
        <v>Não válido</v>
      </c>
      <c r="J370" s="15" t="str">
        <f t="shared" si="37"/>
        <v>Não válido</v>
      </c>
      <c r="K370" s="15" t="str">
        <f t="shared" si="37"/>
        <v>Não válido</v>
      </c>
      <c r="L370" s="1"/>
      <c r="M370" s="1"/>
      <c r="N370" s="1"/>
    </row>
    <row r="371" ht="15.75" customHeight="1">
      <c r="A371" s="17" t="s">
        <v>30</v>
      </c>
      <c r="B371" s="16">
        <f>IFERROR(MIN(B370:K370),"-")</f>
        <v>7.5</v>
      </c>
      <c r="C371" s="18"/>
      <c r="D371" s="18"/>
      <c r="E371" s="18"/>
      <c r="F371" s="18"/>
      <c r="G371" s="18"/>
      <c r="H371" s="18"/>
      <c r="I371" s="18"/>
      <c r="J371" s="18"/>
      <c r="K371" s="18"/>
      <c r="L371" s="1"/>
      <c r="M371" s="1"/>
      <c r="N371" s="1"/>
    </row>
    <row r="372" ht="15.75" customHeight="1">
      <c r="A372" s="17" t="s">
        <v>31</v>
      </c>
      <c r="B372" s="16">
        <f>IFERROR(MEDIAN(B370:K370),"-")</f>
        <v>8.9925</v>
      </c>
      <c r="C372" s="18"/>
      <c r="D372" s="18"/>
      <c r="E372" s="18"/>
      <c r="F372" s="18"/>
      <c r="G372" s="18"/>
      <c r="H372" s="18"/>
      <c r="I372" s="18"/>
      <c r="J372" s="18"/>
      <c r="K372" s="18"/>
      <c r="L372" s="1"/>
      <c r="M372" s="1"/>
      <c r="N372" s="1"/>
    </row>
    <row r="373" ht="15.75" customHeight="1">
      <c r="A373" s="17" t="s">
        <v>32</v>
      </c>
      <c r="B373" s="16">
        <f>IFERROR(AVERAGE(B370:K370),"-")</f>
        <v>8.87125</v>
      </c>
      <c r="C373" s="18"/>
      <c r="D373" s="18"/>
      <c r="E373" s="18"/>
      <c r="F373" s="18"/>
      <c r="G373" s="18"/>
      <c r="H373" s="18"/>
      <c r="I373" s="18"/>
      <c r="J373" s="18"/>
      <c r="K373" s="18"/>
      <c r="L373" s="1"/>
      <c r="M373" s="1"/>
      <c r="N373" s="1"/>
    </row>
    <row r="374" ht="15.75" customHeight="1">
      <c r="A374" s="17" t="s">
        <v>33</v>
      </c>
      <c r="B374" s="16">
        <f>IFERROR(MAX(B370:K370),"-")</f>
        <v>10</v>
      </c>
      <c r="C374" s="18"/>
      <c r="D374" s="18"/>
      <c r="E374" s="18"/>
      <c r="F374" s="18"/>
      <c r="G374" s="18"/>
      <c r="H374" s="18"/>
      <c r="I374" s="18"/>
      <c r="J374" s="18"/>
      <c r="K374" s="18"/>
      <c r="L374" s="1"/>
      <c r="M374" s="1"/>
      <c r="N374" s="1"/>
    </row>
    <row r="375" ht="15.75" customHeight="1">
      <c r="A375" s="1"/>
      <c r="B375" s="1"/>
      <c r="C375" s="1"/>
      <c r="D375" s="1"/>
      <c r="E375" s="1"/>
      <c r="F375" s="1"/>
      <c r="G375" s="1"/>
      <c r="H375" s="1"/>
      <c r="I375" s="1"/>
      <c r="J375" s="1"/>
      <c r="K375" s="1"/>
      <c r="L375" s="1"/>
      <c r="M375" s="1"/>
      <c r="N375" s="1"/>
    </row>
    <row r="376">
      <c r="A376" s="27" t="s">
        <v>250</v>
      </c>
      <c r="B376" s="19" t="s">
        <v>3</v>
      </c>
      <c r="C376" s="19" t="s">
        <v>4</v>
      </c>
      <c r="D376" s="19" t="s">
        <v>5</v>
      </c>
      <c r="E376" s="19" t="s">
        <v>6</v>
      </c>
      <c r="F376" s="4" t="s">
        <v>7</v>
      </c>
      <c r="G376" s="4" t="s">
        <v>8</v>
      </c>
      <c r="H376" s="4" t="s">
        <v>9</v>
      </c>
      <c r="I376" s="4" t="s">
        <v>10</v>
      </c>
      <c r="J376" s="4" t="s">
        <v>11</v>
      </c>
      <c r="K376" s="4" t="s">
        <v>12</v>
      </c>
      <c r="L376" s="5" t="s">
        <v>13</v>
      </c>
      <c r="M376" s="5" t="s">
        <v>14</v>
      </c>
      <c r="N376" s="5" t="s">
        <v>15</v>
      </c>
    </row>
    <row r="377" ht="24.75" customHeight="1">
      <c r="A377" s="20" t="s">
        <v>16</v>
      </c>
      <c r="B377" s="6" t="s">
        <v>17</v>
      </c>
      <c r="C377" s="6" t="s">
        <v>35</v>
      </c>
      <c r="D377" s="6" t="s">
        <v>19</v>
      </c>
      <c r="E377" s="6" t="s">
        <v>20</v>
      </c>
      <c r="F377" s="8"/>
      <c r="G377" s="8"/>
      <c r="H377" s="8"/>
      <c r="I377" s="8"/>
      <c r="J377" s="8"/>
      <c r="K377" s="6"/>
      <c r="L377" s="9"/>
      <c r="M377" s="9"/>
      <c r="N377" s="9"/>
    </row>
    <row r="378" ht="24.75" customHeight="1">
      <c r="A378" s="20" t="s">
        <v>22</v>
      </c>
      <c r="B378" s="6"/>
      <c r="C378" s="7" t="s">
        <v>251</v>
      </c>
      <c r="D378" s="7" t="s">
        <v>252</v>
      </c>
      <c r="E378" s="7" t="s">
        <v>253</v>
      </c>
      <c r="F378" s="30"/>
      <c r="G378" s="8"/>
      <c r="H378" s="8"/>
      <c r="I378" s="8"/>
      <c r="J378" s="8"/>
      <c r="K378" s="8"/>
      <c r="L378" s="12"/>
      <c r="M378" s="12"/>
      <c r="N378" s="12"/>
    </row>
    <row r="379" ht="15.75" customHeight="1">
      <c r="A379" s="35" t="s">
        <v>52</v>
      </c>
      <c r="B379" s="14">
        <v>11.175</v>
      </c>
      <c r="C379" s="14">
        <v>8.5</v>
      </c>
      <c r="D379" s="14">
        <v>12.0</v>
      </c>
      <c r="E379" s="14">
        <v>7.5</v>
      </c>
      <c r="F379" s="36"/>
      <c r="G379" s="15"/>
      <c r="H379" s="15"/>
      <c r="I379" s="15"/>
      <c r="J379" s="15"/>
      <c r="K379" s="15"/>
      <c r="L379" s="16">
        <f>IFERROR(MEDIAN($B379:$K379),"-")</f>
        <v>9.8375</v>
      </c>
      <c r="M379" s="16">
        <f>IFERROR(L379*(1-50%),"-")</f>
        <v>4.91875</v>
      </c>
      <c r="N379" s="16">
        <f>IFERROR(L379*(1+50%),"-")</f>
        <v>14.75625</v>
      </c>
    </row>
    <row r="380" ht="15.75" customHeight="1">
      <c r="A380" s="20" t="s">
        <v>29</v>
      </c>
      <c r="B380" s="15">
        <f t="shared" ref="B380:K380" si="38">IFERROR(IF(B379&gt;$N379,"Não válido",IF(B379&lt;$M379,"Não válido",B379)),"-")</f>
        <v>11.175</v>
      </c>
      <c r="C380" s="15">
        <f t="shared" si="38"/>
        <v>8.5</v>
      </c>
      <c r="D380" s="15">
        <f t="shared" si="38"/>
        <v>12</v>
      </c>
      <c r="E380" s="15">
        <f t="shared" si="38"/>
        <v>7.5</v>
      </c>
      <c r="F380" s="36" t="str">
        <f t="shared" si="38"/>
        <v>Não válido</v>
      </c>
      <c r="G380" s="15" t="str">
        <f t="shared" si="38"/>
        <v>Não válido</v>
      </c>
      <c r="H380" s="15" t="str">
        <f t="shared" si="38"/>
        <v>Não válido</v>
      </c>
      <c r="I380" s="15" t="str">
        <f t="shared" si="38"/>
        <v>Não válido</v>
      </c>
      <c r="J380" s="15" t="str">
        <f t="shared" si="38"/>
        <v>Não válido</v>
      </c>
      <c r="K380" s="15" t="str">
        <f t="shared" si="38"/>
        <v>Não válido</v>
      </c>
      <c r="L380" s="1"/>
      <c r="M380" s="1"/>
      <c r="N380" s="1"/>
    </row>
    <row r="381" ht="15.75" customHeight="1">
      <c r="A381" s="17" t="s">
        <v>30</v>
      </c>
      <c r="B381" s="37">
        <f>IFERROR(MIN(B380:K380),"-")</f>
        <v>7.5</v>
      </c>
      <c r="C381" s="18"/>
      <c r="D381" s="18"/>
      <c r="E381" s="18"/>
      <c r="F381" s="18"/>
      <c r="G381" s="18"/>
      <c r="H381" s="18"/>
      <c r="I381" s="18"/>
      <c r="J381" s="18"/>
      <c r="K381" s="18"/>
      <c r="L381" s="1"/>
      <c r="M381" s="1"/>
      <c r="N381" s="1"/>
    </row>
    <row r="382" ht="15.75" customHeight="1">
      <c r="A382" s="17" t="s">
        <v>31</v>
      </c>
      <c r="B382" s="16">
        <f>IFERROR(MEDIAN(B380:K380),"-")</f>
        <v>9.8375</v>
      </c>
      <c r="C382" s="18"/>
      <c r="D382" s="18"/>
      <c r="E382" s="18"/>
      <c r="F382" s="18"/>
      <c r="G382" s="18"/>
      <c r="H382" s="18"/>
      <c r="I382" s="18"/>
      <c r="J382" s="18"/>
      <c r="K382" s="18"/>
      <c r="L382" s="1"/>
      <c r="M382" s="1"/>
      <c r="N382" s="1"/>
    </row>
    <row r="383" ht="15.75" customHeight="1">
      <c r="A383" s="17" t="s">
        <v>32</v>
      </c>
      <c r="B383" s="16">
        <f>IFERROR(AVERAGE(B380:K380),"-")</f>
        <v>9.79375</v>
      </c>
      <c r="C383" s="18"/>
      <c r="D383" s="18"/>
      <c r="E383" s="18"/>
      <c r="F383" s="18"/>
      <c r="G383" s="18"/>
      <c r="H383" s="18"/>
      <c r="I383" s="18"/>
      <c r="J383" s="18"/>
      <c r="K383" s="18"/>
      <c r="L383" s="1"/>
      <c r="M383" s="1"/>
      <c r="N383" s="1"/>
    </row>
    <row r="384" ht="15.75" customHeight="1">
      <c r="A384" s="17" t="s">
        <v>33</v>
      </c>
      <c r="B384" s="16">
        <f>IFERROR(MAX(B380:K380),"-")</f>
        <v>12</v>
      </c>
      <c r="C384" s="18"/>
      <c r="D384" s="18"/>
      <c r="E384" s="18"/>
      <c r="F384" s="18"/>
      <c r="G384" s="18"/>
      <c r="H384" s="18"/>
      <c r="I384" s="18"/>
      <c r="J384" s="18"/>
      <c r="K384" s="18"/>
      <c r="L384" s="1"/>
      <c r="M384" s="1"/>
      <c r="N384" s="1"/>
    </row>
    <row r="385" ht="15.75" customHeight="1">
      <c r="A385" s="1"/>
      <c r="B385" s="1"/>
      <c r="C385" s="1"/>
      <c r="D385" s="1"/>
      <c r="E385" s="1"/>
      <c r="F385" s="1"/>
      <c r="G385" s="1"/>
      <c r="H385" s="1"/>
      <c r="I385" s="1"/>
      <c r="J385" s="1"/>
      <c r="K385" s="1"/>
      <c r="L385" s="1"/>
      <c r="M385" s="1"/>
      <c r="N385" s="1"/>
    </row>
    <row r="386">
      <c r="A386" s="27" t="s">
        <v>254</v>
      </c>
      <c r="B386" s="19" t="s">
        <v>3</v>
      </c>
      <c r="C386" s="19" t="s">
        <v>4</v>
      </c>
      <c r="D386" s="19" t="s">
        <v>5</v>
      </c>
      <c r="E386" s="19" t="s">
        <v>6</v>
      </c>
      <c r="F386" s="19" t="s">
        <v>7</v>
      </c>
      <c r="G386" s="4" t="s">
        <v>8</v>
      </c>
      <c r="H386" s="4" t="s">
        <v>9</v>
      </c>
      <c r="I386" s="4" t="s">
        <v>10</v>
      </c>
      <c r="J386" s="4" t="s">
        <v>11</v>
      </c>
      <c r="K386" s="4" t="s">
        <v>12</v>
      </c>
      <c r="L386" s="5" t="s">
        <v>13</v>
      </c>
      <c r="M386" s="5" t="s">
        <v>14</v>
      </c>
      <c r="N386" s="5" t="s">
        <v>15</v>
      </c>
    </row>
    <row r="387">
      <c r="A387" s="20" t="s">
        <v>16</v>
      </c>
      <c r="B387" s="6" t="s">
        <v>17</v>
      </c>
      <c r="C387" s="6" t="s">
        <v>35</v>
      </c>
      <c r="D387" s="6" t="s">
        <v>19</v>
      </c>
      <c r="E387" s="6" t="s">
        <v>20</v>
      </c>
      <c r="F387" s="7" t="s">
        <v>255</v>
      </c>
      <c r="G387" s="8"/>
      <c r="H387" s="8"/>
      <c r="I387" s="8"/>
      <c r="J387" s="8"/>
      <c r="K387" s="6"/>
      <c r="L387" s="9"/>
      <c r="M387" s="9"/>
      <c r="N387" s="9"/>
    </row>
    <row r="388" ht="53.25" customHeight="1">
      <c r="A388" s="20" t="s">
        <v>22</v>
      </c>
      <c r="B388" s="6"/>
      <c r="C388" s="7" t="s">
        <v>256</v>
      </c>
      <c r="D388" s="7" t="s">
        <v>257</v>
      </c>
      <c r="E388" s="7" t="s">
        <v>258</v>
      </c>
      <c r="F388" s="7" t="s">
        <v>259</v>
      </c>
      <c r="G388" s="30"/>
      <c r="H388" s="8"/>
      <c r="I388" s="8"/>
      <c r="J388" s="8"/>
      <c r="K388" s="8"/>
      <c r="L388" s="12"/>
      <c r="M388" s="12"/>
      <c r="N388" s="12"/>
    </row>
    <row r="389" ht="15.75" customHeight="1">
      <c r="A389" s="46" t="s">
        <v>260</v>
      </c>
      <c r="B389" s="23">
        <f>13.092731*5</f>
        <v>65.463655</v>
      </c>
      <c r="C389" s="23">
        <f>4.45*5</f>
        <v>22.25</v>
      </c>
      <c r="D389" s="23">
        <f>5*5</f>
        <v>25</v>
      </c>
      <c r="E389" s="23">
        <f>5.5*5</f>
        <v>27.5</v>
      </c>
      <c r="F389" s="24">
        <f>20*5</f>
        <v>100</v>
      </c>
      <c r="G389" s="15"/>
      <c r="H389" s="15"/>
      <c r="I389" s="15"/>
      <c r="J389" s="15"/>
      <c r="K389" s="15"/>
      <c r="L389" s="16">
        <f>IFERROR(MEDIAN($B389:$K389),"-")</f>
        <v>27.5</v>
      </c>
      <c r="M389" s="16">
        <f>IFERROR(L389*(1-50%),"-")</f>
        <v>13.75</v>
      </c>
      <c r="N389" s="16">
        <f>IFERROR(L389*(1+50%),"-")</f>
        <v>41.25</v>
      </c>
    </row>
    <row r="390" ht="15.75" customHeight="1">
      <c r="A390" s="4" t="s">
        <v>29</v>
      </c>
      <c r="B390" s="15" t="str">
        <f t="shared" ref="B390:K390" si="39">IFERROR(IF(B389&gt;$N389,"Não válido",IF(B389&lt;$M389,"Não válido",B389)),"-")</f>
        <v>Não válido</v>
      </c>
      <c r="C390" s="15">
        <f t="shared" si="39"/>
        <v>22.25</v>
      </c>
      <c r="D390" s="15">
        <f t="shared" si="39"/>
        <v>25</v>
      </c>
      <c r="E390" s="15">
        <f t="shared" si="39"/>
        <v>27.5</v>
      </c>
      <c r="F390" s="15" t="str">
        <f t="shared" si="39"/>
        <v>Não válido</v>
      </c>
      <c r="G390" s="15" t="str">
        <f t="shared" si="39"/>
        <v>Não válido</v>
      </c>
      <c r="H390" s="15" t="str">
        <f t="shared" si="39"/>
        <v>Não válido</v>
      </c>
      <c r="I390" s="15" t="str">
        <f t="shared" si="39"/>
        <v>Não válido</v>
      </c>
      <c r="J390" s="15" t="str">
        <f t="shared" si="39"/>
        <v>Não válido</v>
      </c>
      <c r="K390" s="15" t="str">
        <f t="shared" si="39"/>
        <v>Não válido</v>
      </c>
      <c r="L390" s="1"/>
      <c r="M390" s="1"/>
      <c r="N390" s="1"/>
    </row>
    <row r="391" ht="15.75" customHeight="1">
      <c r="A391" s="17" t="s">
        <v>30</v>
      </c>
      <c r="B391" s="16">
        <f>IFERROR(MIN(B390:K390),"-")</f>
        <v>22.25</v>
      </c>
      <c r="C391" s="18"/>
      <c r="D391" s="18"/>
      <c r="E391" s="18"/>
      <c r="F391" s="18"/>
      <c r="G391" s="18"/>
      <c r="H391" s="18"/>
      <c r="I391" s="18"/>
      <c r="J391" s="18"/>
      <c r="K391" s="18"/>
      <c r="L391" s="1"/>
      <c r="M391" s="1"/>
      <c r="N391" s="1"/>
    </row>
    <row r="392" ht="15.75" customHeight="1">
      <c r="A392" s="17" t="s">
        <v>31</v>
      </c>
      <c r="B392" s="16">
        <f>IFERROR(MEDIAN(B390:K390),"-")</f>
        <v>25</v>
      </c>
      <c r="C392" s="18"/>
      <c r="D392" s="18"/>
      <c r="E392" s="18"/>
      <c r="F392" s="18"/>
      <c r="G392" s="18"/>
      <c r="H392" s="18"/>
      <c r="I392" s="18"/>
      <c r="J392" s="18"/>
      <c r="K392" s="18"/>
      <c r="L392" s="1"/>
      <c r="M392" s="1"/>
      <c r="N392" s="1"/>
    </row>
    <row r="393" ht="15.75" customHeight="1">
      <c r="A393" s="17" t="s">
        <v>32</v>
      </c>
      <c r="B393" s="16">
        <f>IFERROR(AVERAGE(B390:K390),"-")</f>
        <v>24.91666667</v>
      </c>
      <c r="C393" s="18"/>
      <c r="D393" s="18"/>
      <c r="E393" s="18"/>
      <c r="F393" s="18"/>
      <c r="G393" s="18"/>
      <c r="H393" s="18"/>
      <c r="I393" s="18"/>
      <c r="J393" s="18"/>
      <c r="K393" s="18"/>
      <c r="L393" s="1"/>
      <c r="M393" s="1"/>
      <c r="N393" s="1"/>
    </row>
    <row r="394" ht="15.75" customHeight="1">
      <c r="A394" s="17" t="s">
        <v>33</v>
      </c>
      <c r="B394" s="16">
        <f>IFERROR(MAX(B390:K390),"-")</f>
        <v>27.5</v>
      </c>
      <c r="C394" s="18"/>
      <c r="D394" s="18"/>
      <c r="E394" s="18"/>
      <c r="F394" s="18"/>
      <c r="G394" s="18"/>
      <c r="H394" s="18"/>
      <c r="I394" s="18"/>
      <c r="J394" s="18"/>
      <c r="K394" s="18"/>
      <c r="L394" s="1"/>
      <c r="M394" s="1"/>
      <c r="N394" s="1"/>
    </row>
    <row r="395" ht="15.75" customHeight="1">
      <c r="A395" s="1"/>
      <c r="B395" s="1"/>
      <c r="C395" s="1"/>
      <c r="D395" s="1"/>
      <c r="E395" s="1"/>
      <c r="F395" s="1"/>
      <c r="G395" s="1"/>
      <c r="H395" s="1"/>
      <c r="I395" s="1"/>
      <c r="J395" s="1"/>
      <c r="K395" s="1"/>
      <c r="L395" s="1"/>
      <c r="M395" s="1"/>
      <c r="N395" s="1"/>
    </row>
    <row r="396">
      <c r="A396" s="27" t="s">
        <v>261</v>
      </c>
      <c r="B396" s="4" t="s">
        <v>3</v>
      </c>
      <c r="C396" s="4" t="s">
        <v>4</v>
      </c>
      <c r="D396" s="4" t="s">
        <v>5</v>
      </c>
      <c r="E396" s="4" t="s">
        <v>6</v>
      </c>
      <c r="F396" s="4" t="s">
        <v>7</v>
      </c>
      <c r="G396" s="4" t="s">
        <v>8</v>
      </c>
      <c r="H396" s="4" t="s">
        <v>9</v>
      </c>
      <c r="I396" s="4" t="s">
        <v>10</v>
      </c>
      <c r="J396" s="4" t="s">
        <v>11</v>
      </c>
      <c r="K396" s="4" t="s">
        <v>12</v>
      </c>
      <c r="L396" s="5" t="s">
        <v>13</v>
      </c>
      <c r="M396" s="5" t="s">
        <v>14</v>
      </c>
      <c r="N396" s="5" t="s">
        <v>15</v>
      </c>
    </row>
    <row r="397" ht="24.75" customHeight="1">
      <c r="A397" s="4" t="s">
        <v>16</v>
      </c>
      <c r="B397" s="6" t="s">
        <v>17</v>
      </c>
      <c r="C397" s="6" t="s">
        <v>35</v>
      </c>
      <c r="D397" s="6" t="s">
        <v>19</v>
      </c>
      <c r="E397" s="6" t="s">
        <v>20</v>
      </c>
      <c r="F397" s="8"/>
      <c r="G397" s="8"/>
      <c r="H397" s="8"/>
      <c r="I397" s="8"/>
      <c r="J397" s="8"/>
      <c r="K397" s="6"/>
      <c r="L397" s="9"/>
      <c r="M397" s="9"/>
      <c r="N397" s="9"/>
    </row>
    <row r="398" ht="24.75" customHeight="1">
      <c r="A398" s="4" t="s">
        <v>22</v>
      </c>
      <c r="B398" s="6"/>
      <c r="C398" s="6"/>
      <c r="D398" s="7" t="s">
        <v>262</v>
      </c>
      <c r="E398" s="7" t="s">
        <v>263</v>
      </c>
      <c r="F398" s="6"/>
      <c r="G398" s="8"/>
      <c r="H398" s="8"/>
      <c r="I398" s="8"/>
      <c r="J398" s="8"/>
      <c r="K398" s="8"/>
      <c r="L398" s="12"/>
      <c r="M398" s="12"/>
      <c r="N398" s="12"/>
    </row>
    <row r="399" ht="15.75" customHeight="1">
      <c r="A399" s="13" t="s">
        <v>264</v>
      </c>
      <c r="B399" s="15">
        <f>10*33.851808</f>
        <v>338.51808</v>
      </c>
      <c r="C399" s="14" t="s">
        <v>28</v>
      </c>
      <c r="D399" s="15">
        <f t="shared" ref="D399:E399" si="40">5*(10*5)</f>
        <v>250</v>
      </c>
      <c r="E399" s="15">
        <f t="shared" si="40"/>
        <v>250</v>
      </c>
      <c r="F399" s="15"/>
      <c r="G399" s="15"/>
      <c r="H399" s="15"/>
      <c r="I399" s="15"/>
      <c r="J399" s="15"/>
      <c r="K399" s="15"/>
      <c r="L399" s="16">
        <f>IFERROR(MEDIAN($B399:$K399),"-")</f>
        <v>250</v>
      </c>
      <c r="M399" s="16">
        <f>IFERROR(L399*(1-50%),"-")</f>
        <v>125</v>
      </c>
      <c r="N399" s="16">
        <f>IFERROR(L399*(1+50%),"-")</f>
        <v>375</v>
      </c>
    </row>
    <row r="400" ht="15.75" customHeight="1">
      <c r="A400" s="4" t="s">
        <v>29</v>
      </c>
      <c r="B400" s="15">
        <f t="shared" ref="B400:K400" si="41">IFERROR(IF(B399&gt;$N399,"Não válido",IF(B399&lt;$M399,"Não válido",B399)),"-")</f>
        <v>338.51808</v>
      </c>
      <c r="C400" s="15" t="str">
        <f t="shared" si="41"/>
        <v>Não válido</v>
      </c>
      <c r="D400" s="15">
        <f t="shared" si="41"/>
        <v>250</v>
      </c>
      <c r="E400" s="15">
        <f t="shared" si="41"/>
        <v>250</v>
      </c>
      <c r="F400" s="15" t="str">
        <f t="shared" si="41"/>
        <v>Não válido</v>
      </c>
      <c r="G400" s="15" t="str">
        <f t="shared" si="41"/>
        <v>Não válido</v>
      </c>
      <c r="H400" s="15" t="str">
        <f t="shared" si="41"/>
        <v>Não válido</v>
      </c>
      <c r="I400" s="15" t="str">
        <f t="shared" si="41"/>
        <v>Não válido</v>
      </c>
      <c r="J400" s="15" t="str">
        <f t="shared" si="41"/>
        <v>Não válido</v>
      </c>
      <c r="K400" s="15" t="str">
        <f t="shared" si="41"/>
        <v>Não válido</v>
      </c>
      <c r="L400" s="1"/>
      <c r="M400" s="1"/>
      <c r="N400" s="1"/>
    </row>
    <row r="401" ht="15.75" customHeight="1">
      <c r="A401" s="17" t="s">
        <v>30</v>
      </c>
      <c r="B401" s="16">
        <f>IFERROR(MIN(B400:K400),"-")</f>
        <v>250</v>
      </c>
      <c r="C401" s="18"/>
      <c r="D401" s="18"/>
      <c r="E401" s="18"/>
      <c r="F401" s="18"/>
      <c r="G401" s="18"/>
      <c r="H401" s="18"/>
      <c r="I401" s="18"/>
      <c r="J401" s="18"/>
      <c r="K401" s="18"/>
      <c r="L401" s="1"/>
      <c r="M401" s="1"/>
      <c r="N401" s="1"/>
    </row>
    <row r="402" ht="15.75" customHeight="1">
      <c r="A402" s="17" t="s">
        <v>31</v>
      </c>
      <c r="B402" s="16">
        <f>IFERROR(MEDIAN(B400:K400),"-")</f>
        <v>250</v>
      </c>
      <c r="C402" s="18"/>
      <c r="D402" s="18"/>
      <c r="E402" s="18"/>
      <c r="F402" s="18"/>
      <c r="G402" s="18"/>
      <c r="H402" s="18"/>
      <c r="I402" s="18"/>
      <c r="J402" s="18"/>
      <c r="K402" s="18"/>
      <c r="L402" s="1"/>
      <c r="M402" s="1"/>
      <c r="N402" s="1"/>
    </row>
    <row r="403" ht="15.75" customHeight="1">
      <c r="A403" s="17" t="s">
        <v>32</v>
      </c>
      <c r="B403" s="16">
        <f>IFERROR(AVERAGE(B400:K400),"-")</f>
        <v>279.5060267</v>
      </c>
      <c r="C403" s="18"/>
      <c r="D403" s="18"/>
      <c r="E403" s="18"/>
      <c r="F403" s="18"/>
      <c r="G403" s="18"/>
      <c r="H403" s="18"/>
      <c r="I403" s="18"/>
      <c r="J403" s="18"/>
      <c r="K403" s="18"/>
      <c r="L403" s="1"/>
      <c r="M403" s="1"/>
      <c r="N403" s="1"/>
    </row>
    <row r="404" ht="15.75" customHeight="1">
      <c r="A404" s="17" t="s">
        <v>33</v>
      </c>
      <c r="B404" s="16">
        <f>IFERROR(MAX(B400:K400),"-")</f>
        <v>338.51808</v>
      </c>
      <c r="C404" s="18"/>
      <c r="D404" s="18"/>
      <c r="E404" s="18"/>
      <c r="F404" s="18"/>
      <c r="G404" s="18"/>
      <c r="H404" s="18"/>
      <c r="I404" s="18"/>
      <c r="J404" s="18"/>
      <c r="K404" s="18"/>
      <c r="L404" s="1"/>
      <c r="M404" s="1"/>
      <c r="N404" s="1"/>
    </row>
    <row r="405" ht="15.75" customHeight="1">
      <c r="A405" s="1"/>
      <c r="B405" s="1"/>
      <c r="C405" s="1"/>
      <c r="D405" s="1"/>
      <c r="E405" s="1"/>
      <c r="F405" s="1"/>
      <c r="G405" s="1"/>
      <c r="H405" s="1"/>
      <c r="I405" s="1"/>
      <c r="J405" s="1"/>
      <c r="K405" s="1"/>
      <c r="L405" s="1"/>
      <c r="M405" s="1"/>
      <c r="N405" s="1"/>
    </row>
    <row r="406">
      <c r="A406" s="27" t="s">
        <v>265</v>
      </c>
      <c r="B406" s="4" t="s">
        <v>3</v>
      </c>
      <c r="C406" s="4" t="s">
        <v>4</v>
      </c>
      <c r="D406" s="4" t="s">
        <v>5</v>
      </c>
      <c r="E406" s="4" t="s">
        <v>6</v>
      </c>
      <c r="F406" s="4" t="s">
        <v>7</v>
      </c>
      <c r="G406" s="4" t="s">
        <v>8</v>
      </c>
      <c r="H406" s="4" t="s">
        <v>9</v>
      </c>
      <c r="I406" s="4" t="s">
        <v>10</v>
      </c>
      <c r="J406" s="4" t="s">
        <v>11</v>
      </c>
      <c r="K406" s="4" t="s">
        <v>12</v>
      </c>
      <c r="L406" s="5" t="s">
        <v>13</v>
      </c>
      <c r="M406" s="5" t="s">
        <v>14</v>
      </c>
      <c r="N406" s="5" t="s">
        <v>15</v>
      </c>
    </row>
    <row r="407" ht="24.75" customHeight="1">
      <c r="A407" s="4" t="s">
        <v>16</v>
      </c>
      <c r="B407" s="6" t="s">
        <v>17</v>
      </c>
      <c r="C407" s="6" t="s">
        <v>35</v>
      </c>
      <c r="D407" s="6" t="s">
        <v>19</v>
      </c>
      <c r="E407" s="6" t="s">
        <v>20</v>
      </c>
      <c r="F407" s="7" t="s">
        <v>21</v>
      </c>
      <c r="G407" s="7" t="s">
        <v>266</v>
      </c>
      <c r="H407" s="8"/>
      <c r="I407" s="8"/>
      <c r="J407" s="8"/>
      <c r="K407" s="6"/>
      <c r="L407" s="9"/>
      <c r="M407" s="9"/>
      <c r="N407" s="9"/>
    </row>
    <row r="408" ht="24.75" customHeight="1">
      <c r="A408" s="4" t="s">
        <v>22</v>
      </c>
      <c r="B408" s="34"/>
      <c r="C408" s="7" t="s">
        <v>267</v>
      </c>
      <c r="D408" s="26" t="s">
        <v>268</v>
      </c>
      <c r="E408" s="11" t="s">
        <v>269</v>
      </c>
      <c r="F408" s="11" t="s">
        <v>270</v>
      </c>
      <c r="G408" s="11" t="s">
        <v>271</v>
      </c>
      <c r="H408" s="8"/>
      <c r="I408" s="8"/>
      <c r="J408" s="8"/>
      <c r="K408" s="8"/>
      <c r="L408" s="12"/>
      <c r="M408" s="12"/>
      <c r="N408" s="12"/>
    </row>
    <row r="409" ht="15.75" customHeight="1">
      <c r="A409" s="13" t="s">
        <v>85</v>
      </c>
      <c r="B409" s="14">
        <v>35.668764</v>
      </c>
      <c r="C409" s="14">
        <v>28.9</v>
      </c>
      <c r="D409" s="14">
        <v>12.0</v>
      </c>
      <c r="E409" s="14">
        <v>12.5</v>
      </c>
      <c r="F409" s="14">
        <v>26.43</v>
      </c>
      <c r="G409" s="14">
        <v>58.0</v>
      </c>
      <c r="H409" s="15"/>
      <c r="I409" s="15"/>
      <c r="J409" s="15"/>
      <c r="K409" s="15"/>
      <c r="L409" s="16">
        <f>IFERROR(MEDIAN($B409:$K409),"-")</f>
        <v>27.665</v>
      </c>
      <c r="M409" s="16">
        <f>IFERROR(L409*(1-50%),"-")</f>
        <v>13.8325</v>
      </c>
      <c r="N409" s="16">
        <f>IFERROR(L409*(1+50%),"-")</f>
        <v>41.4975</v>
      </c>
    </row>
    <row r="410" ht="15.75" customHeight="1">
      <c r="A410" s="4" t="s">
        <v>29</v>
      </c>
      <c r="B410" s="15">
        <f t="shared" ref="B410:K410" si="42">IFERROR(IF(B409&gt;$N409,"Não válido",IF(B409&lt;$M409,"Não válido",B409)),"-")</f>
        <v>35.668764</v>
      </c>
      <c r="C410" s="15">
        <f t="shared" si="42"/>
        <v>28.9</v>
      </c>
      <c r="D410" s="15" t="str">
        <f t="shared" si="42"/>
        <v>Não válido</v>
      </c>
      <c r="E410" s="15" t="str">
        <f t="shared" si="42"/>
        <v>Não válido</v>
      </c>
      <c r="F410" s="15">
        <f t="shared" si="42"/>
        <v>26.43</v>
      </c>
      <c r="G410" s="15" t="str">
        <f t="shared" si="42"/>
        <v>Não válido</v>
      </c>
      <c r="H410" s="15" t="str">
        <f t="shared" si="42"/>
        <v>Não válido</v>
      </c>
      <c r="I410" s="15" t="str">
        <f t="shared" si="42"/>
        <v>Não válido</v>
      </c>
      <c r="J410" s="15" t="str">
        <f t="shared" si="42"/>
        <v>Não válido</v>
      </c>
      <c r="K410" s="15" t="str">
        <f t="shared" si="42"/>
        <v>Não válido</v>
      </c>
      <c r="L410" s="1"/>
      <c r="M410" s="1"/>
      <c r="N410" s="1"/>
    </row>
    <row r="411" ht="15.75" customHeight="1">
      <c r="A411" s="17" t="s">
        <v>30</v>
      </c>
      <c r="B411" s="16">
        <f>IFERROR(MIN(B410:K410),"-")</f>
        <v>26.43</v>
      </c>
      <c r="C411" s="18"/>
      <c r="D411" s="18"/>
      <c r="E411" s="18"/>
      <c r="F411" s="18"/>
      <c r="G411" s="18"/>
      <c r="H411" s="18"/>
      <c r="I411" s="18"/>
      <c r="J411" s="18"/>
      <c r="K411" s="18"/>
      <c r="L411" s="1"/>
      <c r="M411" s="1"/>
      <c r="N411" s="1"/>
    </row>
    <row r="412" ht="15.75" customHeight="1">
      <c r="A412" s="17" t="s">
        <v>31</v>
      </c>
      <c r="B412" s="16">
        <f>IFERROR(MEDIAN(B410:K410),"-")</f>
        <v>28.9</v>
      </c>
      <c r="C412" s="18"/>
      <c r="D412" s="18"/>
      <c r="E412" s="18"/>
      <c r="F412" s="18"/>
      <c r="G412" s="18"/>
      <c r="H412" s="18"/>
      <c r="I412" s="18"/>
      <c r="J412" s="18"/>
      <c r="K412" s="18"/>
      <c r="L412" s="1"/>
      <c r="M412" s="1"/>
      <c r="N412" s="1"/>
    </row>
    <row r="413" ht="15.75" customHeight="1">
      <c r="A413" s="17" t="s">
        <v>32</v>
      </c>
      <c r="B413" s="16">
        <f>IFERROR(AVERAGE(B410:K410),"-")</f>
        <v>30.33292133</v>
      </c>
      <c r="C413" s="18"/>
      <c r="D413" s="18"/>
      <c r="E413" s="18"/>
      <c r="F413" s="18"/>
      <c r="G413" s="18"/>
      <c r="H413" s="18"/>
      <c r="I413" s="18"/>
      <c r="J413" s="18"/>
      <c r="K413" s="18"/>
      <c r="L413" s="1"/>
      <c r="M413" s="1"/>
      <c r="N413" s="1"/>
    </row>
    <row r="414" ht="15.75" customHeight="1">
      <c r="A414" s="17" t="s">
        <v>33</v>
      </c>
      <c r="B414" s="16">
        <f>IFERROR(MAX(B410:K410),"-")</f>
        <v>35.668764</v>
      </c>
      <c r="C414" s="18"/>
      <c r="D414" s="18"/>
      <c r="E414" s="18"/>
      <c r="F414" s="18"/>
      <c r="G414" s="18"/>
      <c r="H414" s="18"/>
      <c r="I414" s="18"/>
      <c r="J414" s="18"/>
      <c r="K414" s="18"/>
      <c r="L414" s="1"/>
      <c r="M414" s="1"/>
      <c r="N414" s="1"/>
    </row>
    <row r="415" ht="15.75" customHeight="1">
      <c r="A415" s="1"/>
      <c r="B415" s="1"/>
      <c r="C415" s="1"/>
      <c r="D415" s="1"/>
      <c r="E415" s="1"/>
      <c r="F415" s="1"/>
      <c r="G415" s="1"/>
      <c r="H415" s="1"/>
      <c r="I415" s="1"/>
      <c r="J415" s="1"/>
      <c r="K415" s="1"/>
      <c r="L415" s="1"/>
      <c r="M415" s="1"/>
      <c r="N415" s="1"/>
    </row>
    <row r="416">
      <c r="A416" s="27" t="s">
        <v>272</v>
      </c>
      <c r="B416" s="4" t="s">
        <v>3</v>
      </c>
      <c r="C416" s="4" t="s">
        <v>4</v>
      </c>
      <c r="D416" s="4" t="s">
        <v>5</v>
      </c>
      <c r="E416" s="4" t="s">
        <v>6</v>
      </c>
      <c r="F416" s="4" t="s">
        <v>7</v>
      </c>
      <c r="G416" s="4" t="s">
        <v>8</v>
      </c>
      <c r="H416" s="4" t="s">
        <v>9</v>
      </c>
      <c r="I416" s="4" t="s">
        <v>10</v>
      </c>
      <c r="J416" s="4" t="s">
        <v>11</v>
      </c>
      <c r="K416" s="4" t="s">
        <v>12</v>
      </c>
      <c r="L416" s="5" t="s">
        <v>13</v>
      </c>
      <c r="M416" s="5" t="s">
        <v>14</v>
      </c>
      <c r="N416" s="5" t="s">
        <v>15</v>
      </c>
    </row>
    <row r="417" ht="24.75" customHeight="1">
      <c r="A417" s="4" t="s">
        <v>16</v>
      </c>
      <c r="B417" s="6" t="s">
        <v>17</v>
      </c>
      <c r="C417" s="6" t="s">
        <v>35</v>
      </c>
      <c r="D417" s="6" t="s">
        <v>19</v>
      </c>
      <c r="E417" s="6" t="s">
        <v>20</v>
      </c>
      <c r="F417" s="7" t="s">
        <v>100</v>
      </c>
      <c r="G417" s="7" t="s">
        <v>273</v>
      </c>
      <c r="H417" s="8"/>
      <c r="I417" s="8"/>
      <c r="J417" s="8"/>
      <c r="K417" s="6"/>
      <c r="L417" s="9"/>
      <c r="M417" s="9"/>
      <c r="N417" s="9"/>
    </row>
    <row r="418" ht="24.75" customHeight="1">
      <c r="A418" s="4" t="s">
        <v>22</v>
      </c>
      <c r="B418" s="34"/>
      <c r="C418" s="7" t="s">
        <v>274</v>
      </c>
      <c r="D418" s="26" t="s">
        <v>275</v>
      </c>
      <c r="E418" s="7" t="s">
        <v>276</v>
      </c>
      <c r="F418" s="7" t="s">
        <v>277</v>
      </c>
      <c r="G418" s="7" t="s">
        <v>278</v>
      </c>
      <c r="H418" s="8"/>
      <c r="I418" s="8"/>
      <c r="J418" s="8"/>
      <c r="K418" s="8"/>
      <c r="L418" s="12"/>
      <c r="M418" s="12"/>
      <c r="N418" s="12"/>
    </row>
    <row r="419" ht="15.75" customHeight="1">
      <c r="A419" s="13" t="s">
        <v>279</v>
      </c>
      <c r="B419" s="14">
        <v>46.677339</v>
      </c>
      <c r="C419" s="15">
        <f>0.17*100</f>
        <v>17</v>
      </c>
      <c r="D419" s="14">
        <v>11.0</v>
      </c>
      <c r="E419" s="14">
        <v>32.0</v>
      </c>
      <c r="F419" s="14">
        <v>30.89</v>
      </c>
      <c r="G419" s="14">
        <v>89.88</v>
      </c>
      <c r="H419" s="15"/>
      <c r="I419" s="15"/>
      <c r="J419" s="15"/>
      <c r="K419" s="15"/>
      <c r="L419" s="16">
        <f>IFERROR(MEDIAN($B419:$K419),"-")</f>
        <v>31.445</v>
      </c>
      <c r="M419" s="16">
        <f>IFERROR(L419*(1-50%),"-")</f>
        <v>15.7225</v>
      </c>
      <c r="N419" s="16">
        <f>IFERROR(L419*(1+50%),"-")</f>
        <v>47.1675</v>
      </c>
    </row>
    <row r="420" ht="15.75" customHeight="1">
      <c r="A420" s="4" t="s">
        <v>29</v>
      </c>
      <c r="B420" s="15">
        <f t="shared" ref="B420:K420" si="43">IFERROR(IF(B419&gt;$N419,"Não válido",IF(B419&lt;$M419,"Não válido",B419)),"-")</f>
        <v>46.677339</v>
      </c>
      <c r="C420" s="15">
        <f t="shared" si="43"/>
        <v>17</v>
      </c>
      <c r="D420" s="15" t="str">
        <f t="shared" si="43"/>
        <v>Não válido</v>
      </c>
      <c r="E420" s="15">
        <f t="shared" si="43"/>
        <v>32</v>
      </c>
      <c r="F420" s="15">
        <f t="shared" si="43"/>
        <v>30.89</v>
      </c>
      <c r="G420" s="15" t="str">
        <f t="shared" si="43"/>
        <v>Não válido</v>
      </c>
      <c r="H420" s="15" t="str">
        <f t="shared" si="43"/>
        <v>Não válido</v>
      </c>
      <c r="I420" s="15" t="str">
        <f t="shared" si="43"/>
        <v>Não válido</v>
      </c>
      <c r="J420" s="15" t="str">
        <f t="shared" si="43"/>
        <v>Não válido</v>
      </c>
      <c r="K420" s="15" t="str">
        <f t="shared" si="43"/>
        <v>Não válido</v>
      </c>
      <c r="L420" s="1"/>
      <c r="M420" s="1"/>
      <c r="N420" s="1"/>
    </row>
    <row r="421" ht="15.75" customHeight="1">
      <c r="A421" s="17" t="s">
        <v>30</v>
      </c>
      <c r="B421" s="16">
        <f>IFERROR(MIN(B420:K420),"-")</f>
        <v>17</v>
      </c>
      <c r="C421" s="18"/>
      <c r="D421" s="18"/>
      <c r="E421" s="18"/>
      <c r="F421" s="18"/>
      <c r="G421" s="18"/>
      <c r="H421" s="18"/>
      <c r="I421" s="18"/>
      <c r="J421" s="18"/>
      <c r="K421" s="18"/>
      <c r="L421" s="1"/>
      <c r="M421" s="1"/>
      <c r="N421" s="1"/>
    </row>
    <row r="422" ht="15.75" customHeight="1">
      <c r="A422" s="17" t="s">
        <v>31</v>
      </c>
      <c r="B422" s="16">
        <f>IFERROR(MEDIAN(B420:K420),"-")</f>
        <v>31.445</v>
      </c>
      <c r="C422" s="18"/>
      <c r="D422" s="18"/>
      <c r="E422" s="18"/>
      <c r="F422" s="18"/>
      <c r="G422" s="18"/>
      <c r="H422" s="18"/>
      <c r="I422" s="18"/>
      <c r="J422" s="18"/>
      <c r="K422" s="18"/>
      <c r="L422" s="1"/>
      <c r="M422" s="1"/>
      <c r="N422" s="1"/>
    </row>
    <row r="423" ht="15.75" customHeight="1">
      <c r="A423" s="17" t="s">
        <v>32</v>
      </c>
      <c r="B423" s="16">
        <f>IFERROR(AVERAGE(B420:K420),"-")</f>
        <v>31.64183475</v>
      </c>
      <c r="C423" s="18"/>
      <c r="D423" s="18"/>
      <c r="E423" s="18"/>
      <c r="F423" s="18"/>
      <c r="G423" s="18"/>
      <c r="H423" s="18"/>
      <c r="I423" s="18"/>
      <c r="J423" s="18"/>
      <c r="K423" s="18"/>
      <c r="L423" s="1"/>
      <c r="M423" s="1"/>
      <c r="N423" s="1"/>
    </row>
    <row r="424" ht="15.75" customHeight="1">
      <c r="A424" s="17" t="s">
        <v>33</v>
      </c>
      <c r="B424" s="16">
        <f>IFERROR(MAX(B420:K420),"-")</f>
        <v>46.677339</v>
      </c>
      <c r="C424" s="18"/>
      <c r="D424" s="18"/>
      <c r="E424" s="18"/>
      <c r="F424" s="18"/>
      <c r="G424" s="18"/>
      <c r="H424" s="18"/>
      <c r="I424" s="18"/>
      <c r="J424" s="18"/>
      <c r="K424" s="18"/>
      <c r="L424" s="1"/>
      <c r="M424" s="1"/>
      <c r="N424" s="1"/>
    </row>
    <row r="425" ht="15.75" customHeight="1">
      <c r="A425" s="1"/>
      <c r="B425" s="1"/>
      <c r="C425" s="1"/>
      <c r="D425" s="1"/>
      <c r="E425" s="1"/>
      <c r="F425" s="1"/>
      <c r="G425" s="1"/>
      <c r="H425" s="1"/>
      <c r="I425" s="1"/>
      <c r="J425" s="1"/>
      <c r="K425" s="1"/>
      <c r="L425" s="1"/>
      <c r="M425" s="1"/>
      <c r="N425" s="1"/>
    </row>
    <row r="426">
      <c r="A426" s="27" t="s">
        <v>280</v>
      </c>
      <c r="B426" s="4" t="s">
        <v>3</v>
      </c>
      <c r="C426" s="4" t="s">
        <v>4</v>
      </c>
      <c r="D426" s="4" t="s">
        <v>5</v>
      </c>
      <c r="E426" s="4" t="s">
        <v>6</v>
      </c>
      <c r="F426" s="4" t="s">
        <v>7</v>
      </c>
      <c r="G426" s="4" t="s">
        <v>8</v>
      </c>
      <c r="H426" s="4" t="s">
        <v>9</v>
      </c>
      <c r="I426" s="4" t="s">
        <v>10</v>
      </c>
      <c r="J426" s="4" t="s">
        <v>11</v>
      </c>
      <c r="K426" s="4" t="s">
        <v>12</v>
      </c>
      <c r="L426" s="5" t="s">
        <v>13</v>
      </c>
      <c r="M426" s="5" t="s">
        <v>14</v>
      </c>
      <c r="N426" s="5" t="s">
        <v>15</v>
      </c>
    </row>
    <row r="427" ht="24.75" customHeight="1">
      <c r="A427" s="4" t="s">
        <v>16</v>
      </c>
      <c r="B427" s="6" t="s">
        <v>17</v>
      </c>
      <c r="C427" s="6" t="s">
        <v>35</v>
      </c>
      <c r="D427" s="6" t="s">
        <v>19</v>
      </c>
      <c r="E427" s="6" t="s">
        <v>20</v>
      </c>
      <c r="F427" s="7" t="s">
        <v>281</v>
      </c>
      <c r="G427" s="7" t="s">
        <v>282</v>
      </c>
      <c r="H427" s="7" t="s">
        <v>283</v>
      </c>
      <c r="I427" s="8"/>
      <c r="J427" s="8"/>
      <c r="K427" s="6"/>
      <c r="L427" s="9"/>
      <c r="M427" s="9"/>
      <c r="N427" s="9"/>
    </row>
    <row r="428" ht="24.75" customHeight="1">
      <c r="A428" s="4" t="s">
        <v>22</v>
      </c>
      <c r="B428" s="47"/>
      <c r="C428" s="6"/>
      <c r="D428" s="6"/>
      <c r="E428" s="8"/>
      <c r="F428" s="7" t="s">
        <v>284</v>
      </c>
      <c r="G428" s="11" t="s">
        <v>285</v>
      </c>
      <c r="H428" s="7" t="s">
        <v>286</v>
      </c>
      <c r="I428" s="8"/>
      <c r="J428" s="8"/>
      <c r="K428" s="8"/>
      <c r="L428" s="12"/>
      <c r="M428" s="12"/>
      <c r="N428" s="12"/>
    </row>
    <row r="429" ht="15.75" customHeight="1">
      <c r="A429" s="13" t="s">
        <v>279</v>
      </c>
      <c r="B429" s="48">
        <v>15.697116</v>
      </c>
      <c r="C429" s="14" t="s">
        <v>28</v>
      </c>
      <c r="D429" s="14" t="s">
        <v>28</v>
      </c>
      <c r="E429" s="14" t="s">
        <v>28</v>
      </c>
      <c r="F429" s="14">
        <v>26.56</v>
      </c>
      <c r="G429" s="14">
        <v>18.0</v>
      </c>
      <c r="H429" s="14">
        <v>18.0</v>
      </c>
      <c r="I429" s="15"/>
      <c r="J429" s="15"/>
      <c r="K429" s="15"/>
      <c r="L429" s="16">
        <f>IFERROR(MEDIAN($B429:$K429),"-")</f>
        <v>18</v>
      </c>
      <c r="M429" s="16">
        <f>IFERROR(L429*(1-50%),"-")</f>
        <v>9</v>
      </c>
      <c r="N429" s="16">
        <f>IFERROR(L429*(1+50%),"-")</f>
        <v>27</v>
      </c>
    </row>
    <row r="430" ht="15.75" customHeight="1">
      <c r="A430" s="4" t="s">
        <v>29</v>
      </c>
      <c r="B430" s="15">
        <f t="shared" ref="B430:K430" si="44">IFERROR(IF(B429&gt;$N429,"Não válido",IF(B429&lt;$M429,"Não válido",B429)),"-")</f>
        <v>15.697116</v>
      </c>
      <c r="C430" s="15" t="str">
        <f t="shared" si="44"/>
        <v>Não válido</v>
      </c>
      <c r="D430" s="15" t="str">
        <f t="shared" si="44"/>
        <v>Não válido</v>
      </c>
      <c r="E430" s="15" t="str">
        <f t="shared" si="44"/>
        <v>Não válido</v>
      </c>
      <c r="F430" s="15">
        <f t="shared" si="44"/>
        <v>26.56</v>
      </c>
      <c r="G430" s="15">
        <f t="shared" si="44"/>
        <v>18</v>
      </c>
      <c r="H430" s="15">
        <f t="shared" si="44"/>
        <v>18</v>
      </c>
      <c r="I430" s="15" t="str">
        <f t="shared" si="44"/>
        <v>Não válido</v>
      </c>
      <c r="J430" s="15" t="str">
        <f t="shared" si="44"/>
        <v>Não válido</v>
      </c>
      <c r="K430" s="15" t="str">
        <f t="shared" si="44"/>
        <v>Não válido</v>
      </c>
      <c r="L430" s="1"/>
      <c r="M430" s="1"/>
      <c r="N430" s="1"/>
    </row>
    <row r="431" ht="15.75" customHeight="1">
      <c r="A431" s="17" t="s">
        <v>30</v>
      </c>
      <c r="B431" s="16">
        <f>IFERROR(MIN(B430:K430),"-")</f>
        <v>15.697116</v>
      </c>
      <c r="C431" s="18"/>
      <c r="D431" s="18"/>
      <c r="E431" s="18"/>
      <c r="F431" s="18"/>
      <c r="G431" s="18"/>
      <c r="H431" s="18"/>
      <c r="I431" s="18"/>
      <c r="J431" s="18"/>
      <c r="K431" s="18"/>
      <c r="L431" s="1"/>
      <c r="M431" s="1"/>
      <c r="N431" s="1"/>
    </row>
    <row r="432" ht="15.75" customHeight="1">
      <c r="A432" s="17" t="s">
        <v>31</v>
      </c>
      <c r="B432" s="16">
        <f>IFERROR(MEDIAN(B430:K430),"-")</f>
        <v>18</v>
      </c>
      <c r="C432" s="18"/>
      <c r="D432" s="18"/>
      <c r="E432" s="18"/>
      <c r="F432" s="18"/>
      <c r="G432" s="18"/>
      <c r="H432" s="18"/>
      <c r="I432" s="18"/>
      <c r="J432" s="18"/>
      <c r="K432" s="18"/>
      <c r="L432" s="1"/>
      <c r="M432" s="1"/>
      <c r="N432" s="1"/>
    </row>
    <row r="433" ht="15.75" customHeight="1">
      <c r="A433" s="17" t="s">
        <v>32</v>
      </c>
      <c r="B433" s="16">
        <f>IFERROR(AVERAGE(B430:K430),"-")</f>
        <v>19.564279</v>
      </c>
      <c r="C433" s="18"/>
      <c r="D433" s="18"/>
      <c r="E433" s="18"/>
      <c r="F433" s="18"/>
      <c r="G433" s="18"/>
      <c r="H433" s="18"/>
      <c r="I433" s="18"/>
      <c r="J433" s="18"/>
      <c r="K433" s="18"/>
      <c r="L433" s="1"/>
      <c r="M433" s="1"/>
      <c r="N433" s="1"/>
    </row>
    <row r="434" ht="15.75" customHeight="1">
      <c r="A434" s="17" t="s">
        <v>33</v>
      </c>
      <c r="B434" s="16">
        <f>IFERROR(MAX(B430:K430),"-")</f>
        <v>26.56</v>
      </c>
      <c r="C434" s="18"/>
      <c r="D434" s="18"/>
      <c r="E434" s="18"/>
      <c r="F434" s="18"/>
      <c r="G434" s="18"/>
      <c r="H434" s="18"/>
      <c r="I434" s="18"/>
      <c r="J434" s="18"/>
      <c r="K434" s="18"/>
      <c r="L434" s="1"/>
      <c r="M434" s="1"/>
      <c r="N434" s="1"/>
    </row>
    <row r="435" ht="15.75" customHeight="1">
      <c r="A435" s="1"/>
      <c r="B435" s="1"/>
      <c r="C435" s="1"/>
      <c r="D435" s="1"/>
      <c r="E435" s="1"/>
      <c r="F435" s="1"/>
      <c r="G435" s="1"/>
      <c r="H435" s="1"/>
      <c r="I435" s="1"/>
      <c r="J435" s="1"/>
      <c r="K435" s="1"/>
      <c r="L435" s="1"/>
      <c r="M435" s="1"/>
      <c r="N435" s="1"/>
    </row>
    <row r="436">
      <c r="A436" s="27" t="s">
        <v>287</v>
      </c>
      <c r="B436" s="4" t="s">
        <v>3</v>
      </c>
      <c r="C436" s="4" t="s">
        <v>4</v>
      </c>
      <c r="D436" s="4" t="s">
        <v>5</v>
      </c>
      <c r="E436" s="4" t="s">
        <v>6</v>
      </c>
      <c r="F436" s="4" t="s">
        <v>7</v>
      </c>
      <c r="G436" s="4" t="s">
        <v>8</v>
      </c>
      <c r="H436" s="4" t="s">
        <v>9</v>
      </c>
      <c r="I436" s="4" t="s">
        <v>10</v>
      </c>
      <c r="J436" s="4" t="s">
        <v>11</v>
      </c>
      <c r="K436" s="4" t="s">
        <v>12</v>
      </c>
      <c r="L436" s="5" t="s">
        <v>13</v>
      </c>
      <c r="M436" s="5" t="s">
        <v>14</v>
      </c>
      <c r="N436" s="5" t="s">
        <v>15</v>
      </c>
    </row>
    <row r="437">
      <c r="A437" s="4" t="s">
        <v>16</v>
      </c>
      <c r="B437" s="6" t="s">
        <v>17</v>
      </c>
      <c r="C437" s="6" t="s">
        <v>35</v>
      </c>
      <c r="D437" s="6" t="s">
        <v>19</v>
      </c>
      <c r="E437" s="6" t="s">
        <v>20</v>
      </c>
      <c r="F437" s="11" t="s">
        <v>288</v>
      </c>
      <c r="G437" s="7" t="s">
        <v>273</v>
      </c>
      <c r="H437" s="8"/>
      <c r="I437" s="8"/>
      <c r="J437" s="8"/>
      <c r="K437" s="6"/>
      <c r="L437" s="9"/>
      <c r="M437" s="9"/>
      <c r="N437" s="9"/>
    </row>
    <row r="438" ht="24.75" customHeight="1">
      <c r="A438" s="4" t="s">
        <v>22</v>
      </c>
      <c r="B438" s="6"/>
      <c r="C438" s="8"/>
      <c r="D438" s="8"/>
      <c r="E438" s="8"/>
      <c r="F438" s="11" t="s">
        <v>289</v>
      </c>
      <c r="G438" s="7" t="s">
        <v>290</v>
      </c>
      <c r="H438" s="8"/>
      <c r="I438" s="8"/>
      <c r="J438" s="8"/>
      <c r="K438" s="8"/>
      <c r="L438" s="12"/>
      <c r="M438" s="12"/>
      <c r="N438" s="12"/>
    </row>
    <row r="439" ht="15.75" customHeight="1">
      <c r="A439" s="13" t="s">
        <v>279</v>
      </c>
      <c r="B439" s="14">
        <v>58.394725</v>
      </c>
      <c r="C439" s="14" t="s">
        <v>28</v>
      </c>
      <c r="D439" s="14" t="s">
        <v>28</v>
      </c>
      <c r="E439" s="14" t="s">
        <v>28</v>
      </c>
      <c r="F439" s="14">
        <v>80.64</v>
      </c>
      <c r="G439" s="14">
        <v>98.0</v>
      </c>
      <c r="H439" s="15"/>
      <c r="I439" s="15"/>
      <c r="J439" s="15"/>
      <c r="K439" s="15"/>
      <c r="L439" s="16">
        <f>IFERROR(MEDIAN($B439:$K439),"-")</f>
        <v>80.64</v>
      </c>
      <c r="M439" s="16">
        <f>IFERROR(L439*(1-50%),"-")</f>
        <v>40.32</v>
      </c>
      <c r="N439" s="16">
        <f>IFERROR(L439*(1+50%),"-")</f>
        <v>120.96</v>
      </c>
    </row>
    <row r="440" ht="15.75" customHeight="1">
      <c r="A440" s="4" t="s">
        <v>29</v>
      </c>
      <c r="B440" s="15">
        <f t="shared" ref="B440:K440" si="45">IFERROR(IF(B439&gt;$N439,"Não válido",IF(B439&lt;$M439,"Não válido",B439)),"-")</f>
        <v>58.394725</v>
      </c>
      <c r="C440" s="15" t="str">
        <f t="shared" si="45"/>
        <v>Não válido</v>
      </c>
      <c r="D440" s="15" t="str">
        <f t="shared" si="45"/>
        <v>Não válido</v>
      </c>
      <c r="E440" s="15" t="str">
        <f t="shared" si="45"/>
        <v>Não válido</v>
      </c>
      <c r="F440" s="15">
        <f t="shared" si="45"/>
        <v>80.64</v>
      </c>
      <c r="G440" s="15">
        <f t="shared" si="45"/>
        <v>98</v>
      </c>
      <c r="H440" s="15" t="str">
        <f t="shared" si="45"/>
        <v>Não válido</v>
      </c>
      <c r="I440" s="15" t="str">
        <f t="shared" si="45"/>
        <v>Não válido</v>
      </c>
      <c r="J440" s="15" t="str">
        <f t="shared" si="45"/>
        <v>Não válido</v>
      </c>
      <c r="K440" s="15" t="str">
        <f t="shared" si="45"/>
        <v>Não válido</v>
      </c>
      <c r="L440" s="1"/>
      <c r="M440" s="1"/>
      <c r="N440" s="1"/>
    </row>
    <row r="441" ht="15.75" customHeight="1">
      <c r="A441" s="17" t="s">
        <v>30</v>
      </c>
      <c r="B441" s="16">
        <f>IFERROR(MIN(B440:K440),"-")</f>
        <v>58.394725</v>
      </c>
      <c r="C441" s="18"/>
      <c r="D441" s="18"/>
      <c r="E441" s="18"/>
      <c r="F441" s="18"/>
      <c r="G441" s="18"/>
      <c r="H441" s="18"/>
      <c r="I441" s="18"/>
      <c r="J441" s="18"/>
      <c r="K441" s="18"/>
      <c r="L441" s="1"/>
      <c r="M441" s="1"/>
      <c r="N441" s="1"/>
    </row>
    <row r="442" ht="15.75" customHeight="1">
      <c r="A442" s="17" t="s">
        <v>31</v>
      </c>
      <c r="B442" s="16">
        <f>IFERROR(MEDIAN(B440:K440),"-")</f>
        <v>80.64</v>
      </c>
      <c r="C442" s="18"/>
      <c r="D442" s="18"/>
      <c r="E442" s="18"/>
      <c r="F442" s="18"/>
      <c r="G442" s="18"/>
      <c r="H442" s="18"/>
      <c r="I442" s="18"/>
      <c r="J442" s="18"/>
      <c r="K442" s="18"/>
      <c r="L442" s="1"/>
      <c r="M442" s="1"/>
      <c r="N442" s="1"/>
    </row>
    <row r="443" ht="15.75" customHeight="1">
      <c r="A443" s="17" t="s">
        <v>32</v>
      </c>
      <c r="B443" s="16">
        <f>IFERROR(AVERAGE(B440:K440),"-")</f>
        <v>79.011575</v>
      </c>
      <c r="C443" s="18"/>
      <c r="D443" s="18"/>
      <c r="E443" s="18"/>
      <c r="F443" s="18"/>
      <c r="G443" s="18"/>
      <c r="H443" s="18"/>
      <c r="I443" s="18"/>
      <c r="J443" s="18"/>
      <c r="K443" s="18"/>
      <c r="L443" s="1"/>
      <c r="M443" s="1"/>
      <c r="N443" s="1"/>
    </row>
    <row r="444" ht="15.75" customHeight="1">
      <c r="A444" s="17" t="s">
        <v>33</v>
      </c>
      <c r="B444" s="16">
        <f>IFERROR(MAX(B440:K440),"-")</f>
        <v>98</v>
      </c>
      <c r="C444" s="18"/>
      <c r="D444" s="18"/>
      <c r="E444" s="18"/>
      <c r="F444" s="18"/>
      <c r="G444" s="18"/>
      <c r="H444" s="18"/>
      <c r="I444" s="18"/>
      <c r="J444" s="18"/>
      <c r="K444" s="18"/>
      <c r="L444" s="1"/>
      <c r="M444" s="1"/>
      <c r="N444" s="1"/>
    </row>
    <row r="445" ht="15.75" customHeight="1">
      <c r="A445" s="1"/>
      <c r="B445" s="1"/>
      <c r="C445" s="1"/>
      <c r="D445" s="1"/>
      <c r="E445" s="1"/>
      <c r="F445" s="1"/>
      <c r="G445" s="1"/>
      <c r="H445" s="1"/>
      <c r="I445" s="1"/>
      <c r="J445" s="1"/>
      <c r="K445" s="1"/>
      <c r="L445" s="1"/>
      <c r="M445" s="1"/>
      <c r="N445" s="1"/>
    </row>
    <row r="446">
      <c r="A446" s="27" t="s">
        <v>291</v>
      </c>
      <c r="B446" s="4" t="s">
        <v>3</v>
      </c>
      <c r="C446" s="4" t="s">
        <v>4</v>
      </c>
      <c r="D446" s="4" t="s">
        <v>5</v>
      </c>
      <c r="E446" s="4" t="s">
        <v>6</v>
      </c>
      <c r="F446" s="4" t="s">
        <v>7</v>
      </c>
      <c r="G446" s="4" t="s">
        <v>8</v>
      </c>
      <c r="H446" s="4" t="s">
        <v>9</v>
      </c>
      <c r="I446" s="4" t="s">
        <v>10</v>
      </c>
      <c r="J446" s="4" t="s">
        <v>11</v>
      </c>
      <c r="K446" s="4" t="s">
        <v>12</v>
      </c>
      <c r="L446" s="5" t="s">
        <v>13</v>
      </c>
      <c r="M446" s="5" t="s">
        <v>14</v>
      </c>
      <c r="N446" s="5" t="s">
        <v>15</v>
      </c>
    </row>
    <row r="447" ht="24.75" customHeight="1">
      <c r="A447" s="4" t="s">
        <v>16</v>
      </c>
      <c r="B447" s="6" t="s">
        <v>17</v>
      </c>
      <c r="C447" s="6" t="s">
        <v>35</v>
      </c>
      <c r="D447" s="6" t="s">
        <v>19</v>
      </c>
      <c r="E447" s="6" t="s">
        <v>20</v>
      </c>
      <c r="F447" s="7" t="s">
        <v>292</v>
      </c>
      <c r="G447" s="7" t="s">
        <v>137</v>
      </c>
      <c r="H447" s="7" t="s">
        <v>293</v>
      </c>
      <c r="I447" s="8"/>
      <c r="J447" s="8"/>
      <c r="K447" s="6"/>
      <c r="L447" s="9"/>
      <c r="M447" s="9"/>
      <c r="N447" s="9"/>
    </row>
    <row r="448" ht="24.75" customHeight="1">
      <c r="A448" s="4" t="s">
        <v>22</v>
      </c>
      <c r="B448" s="6"/>
      <c r="C448" s="6"/>
      <c r="D448" s="8"/>
      <c r="E448" s="8"/>
      <c r="F448" s="7" t="s">
        <v>294</v>
      </c>
      <c r="G448" s="7" t="s">
        <v>295</v>
      </c>
      <c r="H448" s="7" t="s">
        <v>296</v>
      </c>
      <c r="I448" s="8"/>
      <c r="J448" s="8"/>
      <c r="K448" s="8"/>
      <c r="L448" s="12"/>
      <c r="M448" s="12"/>
      <c r="N448" s="12"/>
    </row>
    <row r="449" ht="15.75" customHeight="1">
      <c r="A449" s="13" t="s">
        <v>297</v>
      </c>
      <c r="B449" s="14">
        <v>11.733134</v>
      </c>
      <c r="C449" s="14" t="s">
        <v>28</v>
      </c>
      <c r="D449" s="14" t="s">
        <v>28</v>
      </c>
      <c r="E449" s="14" t="s">
        <v>28</v>
      </c>
      <c r="F449" s="14">
        <v>84.88</v>
      </c>
      <c r="G449" s="14">
        <v>58.68</v>
      </c>
      <c r="H449" s="14">
        <v>56.28</v>
      </c>
      <c r="I449" s="15"/>
      <c r="J449" s="15"/>
      <c r="K449" s="15"/>
      <c r="L449" s="16">
        <f>IFERROR(MEDIAN($B449:$K449),"-")</f>
        <v>57.48</v>
      </c>
      <c r="M449" s="16">
        <f>IFERROR(L449*(1-50%),"-")</f>
        <v>28.74</v>
      </c>
      <c r="N449" s="16">
        <f>IFERROR(L449*(1+50%),"-")</f>
        <v>86.22</v>
      </c>
    </row>
    <row r="450" ht="15.75" customHeight="1">
      <c r="A450" s="4" t="s">
        <v>29</v>
      </c>
      <c r="B450" s="15" t="str">
        <f t="shared" ref="B450:K450" si="46">IFERROR(IF(B449&gt;$N449,"Não válido",IF(B449&lt;$M449,"Não válido",B449)),"-")</f>
        <v>Não válido</v>
      </c>
      <c r="C450" s="15" t="str">
        <f t="shared" si="46"/>
        <v>Não válido</v>
      </c>
      <c r="D450" s="15" t="str">
        <f t="shared" si="46"/>
        <v>Não válido</v>
      </c>
      <c r="E450" s="15" t="str">
        <f t="shared" si="46"/>
        <v>Não válido</v>
      </c>
      <c r="F450" s="15">
        <f t="shared" si="46"/>
        <v>84.88</v>
      </c>
      <c r="G450" s="15">
        <f t="shared" si="46"/>
        <v>58.68</v>
      </c>
      <c r="H450" s="15">
        <f t="shared" si="46"/>
        <v>56.28</v>
      </c>
      <c r="I450" s="15" t="str">
        <f t="shared" si="46"/>
        <v>Não válido</v>
      </c>
      <c r="J450" s="15" t="str">
        <f t="shared" si="46"/>
        <v>Não válido</v>
      </c>
      <c r="K450" s="15" t="str">
        <f t="shared" si="46"/>
        <v>Não válido</v>
      </c>
      <c r="L450" s="1"/>
      <c r="M450" s="1"/>
      <c r="N450" s="1"/>
    </row>
    <row r="451" ht="15.75" customHeight="1">
      <c r="A451" s="17" t="s">
        <v>30</v>
      </c>
      <c r="B451" s="16">
        <f>IFERROR(MIN(B450:K450),"-")</f>
        <v>56.28</v>
      </c>
      <c r="C451" s="18"/>
      <c r="D451" s="18"/>
      <c r="E451" s="18"/>
      <c r="F451" s="18"/>
      <c r="G451" s="18"/>
      <c r="H451" s="18"/>
      <c r="I451" s="18"/>
      <c r="J451" s="18"/>
      <c r="K451" s="18"/>
      <c r="L451" s="1"/>
      <c r="M451" s="1"/>
      <c r="N451" s="1"/>
    </row>
    <row r="452" ht="15.75" customHeight="1">
      <c r="A452" s="17" t="s">
        <v>31</v>
      </c>
      <c r="B452" s="16">
        <f>IFERROR(MEDIAN(B450:K450),"-")</f>
        <v>58.68</v>
      </c>
      <c r="C452" s="18"/>
      <c r="D452" s="18"/>
      <c r="E452" s="18"/>
      <c r="F452" s="18"/>
      <c r="G452" s="18"/>
      <c r="H452" s="18"/>
      <c r="I452" s="18"/>
      <c r="J452" s="18"/>
      <c r="K452" s="18"/>
      <c r="L452" s="1"/>
      <c r="M452" s="1"/>
      <c r="N452" s="1"/>
    </row>
    <row r="453" ht="15.75" customHeight="1">
      <c r="A453" s="17" t="s">
        <v>32</v>
      </c>
      <c r="B453" s="16">
        <f>IFERROR(AVERAGE(B450:K450),"-")</f>
        <v>66.61333333</v>
      </c>
      <c r="C453" s="18"/>
      <c r="D453" s="18"/>
      <c r="E453" s="18"/>
      <c r="F453" s="18"/>
      <c r="G453" s="18"/>
      <c r="H453" s="18"/>
      <c r="I453" s="18"/>
      <c r="J453" s="18"/>
      <c r="K453" s="18"/>
      <c r="L453" s="1"/>
      <c r="M453" s="1"/>
      <c r="N453" s="1"/>
    </row>
    <row r="454" ht="15.75" customHeight="1">
      <c r="A454" s="17" t="s">
        <v>33</v>
      </c>
      <c r="B454" s="16">
        <f>IFERROR(MAX(B450:K450),"-")</f>
        <v>84.88</v>
      </c>
      <c r="C454" s="18"/>
      <c r="D454" s="18"/>
      <c r="E454" s="18"/>
      <c r="F454" s="18"/>
      <c r="G454" s="18"/>
      <c r="H454" s="18"/>
      <c r="I454" s="18"/>
      <c r="J454" s="18"/>
      <c r="K454" s="18"/>
      <c r="L454" s="1"/>
      <c r="M454" s="1"/>
      <c r="N454" s="1"/>
    </row>
    <row r="455" ht="15.75" customHeight="1">
      <c r="A455" s="1"/>
      <c r="B455" s="1"/>
      <c r="C455" s="1"/>
      <c r="D455" s="1"/>
      <c r="E455" s="1"/>
      <c r="F455" s="1"/>
      <c r="G455" s="1"/>
      <c r="H455" s="1"/>
      <c r="I455" s="1"/>
      <c r="J455" s="1"/>
      <c r="K455" s="1"/>
      <c r="L455" s="1"/>
      <c r="M455" s="1"/>
      <c r="N455" s="1"/>
    </row>
    <row r="456">
      <c r="A456" s="27" t="s">
        <v>298</v>
      </c>
      <c r="B456" s="19" t="s">
        <v>3</v>
      </c>
      <c r="C456" s="19" t="s">
        <v>4</v>
      </c>
      <c r="D456" s="19" t="s">
        <v>5</v>
      </c>
      <c r="E456" s="4" t="s">
        <v>6</v>
      </c>
      <c r="F456" s="4" t="s">
        <v>7</v>
      </c>
      <c r="G456" s="4" t="s">
        <v>8</v>
      </c>
      <c r="H456" s="4" t="s">
        <v>9</v>
      </c>
      <c r="I456" s="4" t="s">
        <v>10</v>
      </c>
      <c r="J456" s="4" t="s">
        <v>11</v>
      </c>
      <c r="K456" s="4" t="s">
        <v>12</v>
      </c>
      <c r="L456" s="5" t="s">
        <v>13</v>
      </c>
      <c r="M456" s="5" t="s">
        <v>14</v>
      </c>
      <c r="N456" s="5" t="s">
        <v>15</v>
      </c>
    </row>
    <row r="457" ht="24.75" customHeight="1">
      <c r="A457" s="20" t="s">
        <v>16</v>
      </c>
      <c r="B457" s="6" t="s">
        <v>17</v>
      </c>
      <c r="C457" s="6" t="s">
        <v>35</v>
      </c>
      <c r="D457" s="6" t="s">
        <v>19</v>
      </c>
      <c r="E457" s="6" t="s">
        <v>20</v>
      </c>
      <c r="F457" s="7" t="s">
        <v>299</v>
      </c>
      <c r="G457" s="8"/>
      <c r="H457" s="8"/>
      <c r="I457" s="8"/>
      <c r="J457" s="8"/>
      <c r="K457" s="6"/>
      <c r="L457" s="9"/>
      <c r="M457" s="9"/>
      <c r="N457" s="9"/>
    </row>
    <row r="458" ht="24.75" customHeight="1">
      <c r="A458" s="20" t="s">
        <v>22</v>
      </c>
      <c r="B458" s="6"/>
      <c r="C458" s="7"/>
      <c r="D458" s="6"/>
      <c r="E458" s="21" t="s">
        <v>300</v>
      </c>
      <c r="F458" s="7" t="s">
        <v>301</v>
      </c>
      <c r="G458" s="8"/>
      <c r="H458" s="8"/>
      <c r="I458" s="8"/>
      <c r="J458" s="8"/>
      <c r="K458" s="8"/>
      <c r="L458" s="12"/>
      <c r="M458" s="12"/>
      <c r="N458" s="12"/>
    </row>
    <row r="459" ht="15.75" customHeight="1">
      <c r="A459" s="13" t="s">
        <v>61</v>
      </c>
      <c r="B459" s="24">
        <v>54.711142</v>
      </c>
      <c r="C459" s="24" t="s">
        <v>28</v>
      </c>
      <c r="D459" s="24" t="s">
        <v>28</v>
      </c>
      <c r="E459" s="14">
        <v>35.0</v>
      </c>
      <c r="F459" s="14">
        <v>65.0</v>
      </c>
      <c r="G459" s="15"/>
      <c r="H459" s="15"/>
      <c r="I459" s="15"/>
      <c r="J459" s="15"/>
      <c r="K459" s="15"/>
      <c r="L459" s="16">
        <f>IFERROR(MEDIAN($B459:$K459),"-")</f>
        <v>54.711142</v>
      </c>
      <c r="M459" s="16">
        <f>IFERROR(L459*(1-50%),"-")</f>
        <v>27.355571</v>
      </c>
      <c r="N459" s="16">
        <f>IFERROR(L459*(1+50%),"-")</f>
        <v>82.066713</v>
      </c>
    </row>
    <row r="460" ht="15.75" customHeight="1">
      <c r="A460" s="4" t="s">
        <v>29</v>
      </c>
      <c r="B460" s="15">
        <f t="shared" ref="B460:K460" si="47">IFERROR(IF(B459&gt;$N459,"Não válido",IF(B459&lt;$M459,"Não válido",B459)),"-")</f>
        <v>54.711142</v>
      </c>
      <c r="C460" s="15" t="str">
        <f t="shared" si="47"/>
        <v>Não válido</v>
      </c>
      <c r="D460" s="15" t="str">
        <f t="shared" si="47"/>
        <v>Não válido</v>
      </c>
      <c r="E460" s="15">
        <f t="shared" si="47"/>
        <v>35</v>
      </c>
      <c r="F460" s="15">
        <f t="shared" si="47"/>
        <v>65</v>
      </c>
      <c r="G460" s="15" t="str">
        <f t="shared" si="47"/>
        <v>Não válido</v>
      </c>
      <c r="H460" s="15" t="str">
        <f t="shared" si="47"/>
        <v>Não válido</v>
      </c>
      <c r="I460" s="15" t="str">
        <f t="shared" si="47"/>
        <v>Não válido</v>
      </c>
      <c r="J460" s="15" t="str">
        <f t="shared" si="47"/>
        <v>Não válido</v>
      </c>
      <c r="K460" s="15" t="str">
        <f t="shared" si="47"/>
        <v>Não válido</v>
      </c>
      <c r="L460" s="1"/>
      <c r="M460" s="1"/>
      <c r="N460" s="1"/>
    </row>
    <row r="461" ht="15.75" customHeight="1">
      <c r="A461" s="17" t="s">
        <v>30</v>
      </c>
      <c r="B461" s="16">
        <f>IFERROR(MIN(B460:K460),"-")</f>
        <v>35</v>
      </c>
      <c r="C461" s="18"/>
      <c r="D461" s="18"/>
      <c r="E461" s="18"/>
      <c r="F461" s="18"/>
      <c r="G461" s="18"/>
      <c r="H461" s="18"/>
      <c r="I461" s="18"/>
      <c r="J461" s="18"/>
      <c r="K461" s="18"/>
      <c r="L461" s="1"/>
      <c r="M461" s="1"/>
      <c r="N461" s="1"/>
    </row>
    <row r="462" ht="15.75" customHeight="1">
      <c r="A462" s="17" t="s">
        <v>31</v>
      </c>
      <c r="B462" s="16">
        <f>IFERROR(MEDIAN(B460:K460),"-")</f>
        <v>54.711142</v>
      </c>
      <c r="C462" s="18"/>
      <c r="D462" s="18"/>
      <c r="E462" s="18"/>
      <c r="F462" s="18"/>
      <c r="G462" s="18"/>
      <c r="H462" s="18"/>
      <c r="I462" s="18"/>
      <c r="J462" s="18"/>
      <c r="K462" s="18"/>
      <c r="L462" s="1"/>
      <c r="M462" s="1"/>
      <c r="N462" s="1"/>
    </row>
    <row r="463" ht="15.75" customHeight="1">
      <c r="A463" s="17" t="s">
        <v>32</v>
      </c>
      <c r="B463" s="16">
        <f>IFERROR(AVERAGE(B460:K460),"-")</f>
        <v>51.57038067</v>
      </c>
      <c r="C463" s="18"/>
      <c r="D463" s="18"/>
      <c r="E463" s="18"/>
      <c r="F463" s="18"/>
      <c r="G463" s="18"/>
      <c r="H463" s="18"/>
      <c r="I463" s="18"/>
      <c r="J463" s="18"/>
      <c r="K463" s="18"/>
      <c r="L463" s="1"/>
      <c r="M463" s="1"/>
      <c r="N463" s="1"/>
    </row>
    <row r="464" ht="15.75" customHeight="1">
      <c r="A464" s="17" t="s">
        <v>33</v>
      </c>
      <c r="B464" s="16">
        <f>IFERROR(MAX(B460:K460),"-")</f>
        <v>65</v>
      </c>
      <c r="C464" s="18"/>
      <c r="D464" s="18"/>
      <c r="E464" s="18"/>
      <c r="F464" s="18"/>
      <c r="G464" s="18"/>
      <c r="H464" s="18"/>
      <c r="I464" s="18"/>
      <c r="J464" s="18"/>
      <c r="K464" s="18"/>
      <c r="L464" s="1"/>
      <c r="M464" s="1"/>
      <c r="N464" s="1"/>
    </row>
    <row r="465" ht="15.75" customHeight="1">
      <c r="A465" s="1"/>
      <c r="B465" s="1"/>
      <c r="C465" s="1"/>
      <c r="D465" s="1"/>
      <c r="E465" s="1"/>
      <c r="F465" s="1"/>
      <c r="G465" s="1"/>
      <c r="H465" s="1"/>
      <c r="I465" s="1"/>
      <c r="J465" s="1"/>
      <c r="K465" s="1"/>
      <c r="L465" s="1"/>
      <c r="M465" s="1"/>
      <c r="N465" s="1"/>
    </row>
    <row r="466">
      <c r="A466" s="27" t="s">
        <v>302</v>
      </c>
      <c r="B466" s="19" t="s">
        <v>3</v>
      </c>
      <c r="C466" s="19" t="s">
        <v>4</v>
      </c>
      <c r="D466" s="19" t="s">
        <v>5</v>
      </c>
      <c r="E466" s="19" t="s">
        <v>6</v>
      </c>
      <c r="F466" s="4" t="s">
        <v>7</v>
      </c>
      <c r="G466" s="4" t="s">
        <v>8</v>
      </c>
      <c r="H466" s="4" t="s">
        <v>9</v>
      </c>
      <c r="I466" s="4" t="s">
        <v>10</v>
      </c>
      <c r="J466" s="4" t="s">
        <v>11</v>
      </c>
      <c r="K466" s="4" t="s">
        <v>12</v>
      </c>
      <c r="L466" s="5" t="s">
        <v>13</v>
      </c>
      <c r="M466" s="5" t="s">
        <v>14</v>
      </c>
      <c r="N466" s="5" t="s">
        <v>15</v>
      </c>
    </row>
    <row r="467" ht="24.75" customHeight="1">
      <c r="A467" s="20" t="s">
        <v>16</v>
      </c>
      <c r="B467" s="6" t="s">
        <v>17</v>
      </c>
      <c r="C467" s="6" t="s">
        <v>35</v>
      </c>
      <c r="D467" s="6" t="s">
        <v>19</v>
      </c>
      <c r="E467" s="6" t="s">
        <v>20</v>
      </c>
      <c r="F467" s="7" t="s">
        <v>303</v>
      </c>
      <c r="G467" s="8"/>
      <c r="H467" s="8"/>
      <c r="I467" s="8"/>
      <c r="J467" s="8"/>
      <c r="K467" s="6"/>
      <c r="L467" s="9"/>
      <c r="M467" s="9"/>
      <c r="N467" s="9"/>
    </row>
    <row r="468" ht="24.75" customHeight="1">
      <c r="A468" s="20" t="s">
        <v>22</v>
      </c>
      <c r="B468" s="6"/>
      <c r="C468" s="10"/>
      <c r="D468" s="7" t="s">
        <v>304</v>
      </c>
      <c r="E468" s="49" t="s">
        <v>305</v>
      </c>
      <c r="F468" s="7" t="s">
        <v>306</v>
      </c>
      <c r="G468" s="8"/>
      <c r="H468" s="8"/>
      <c r="I468" s="8"/>
      <c r="J468" s="8"/>
      <c r="K468" s="8"/>
      <c r="L468" s="12"/>
      <c r="M468" s="12"/>
      <c r="N468" s="12"/>
    </row>
    <row r="469" ht="15.75" customHeight="1">
      <c r="A469" s="13" t="s">
        <v>52</v>
      </c>
      <c r="B469" s="24">
        <v>14.573232</v>
      </c>
      <c r="C469" s="14" t="s">
        <v>28</v>
      </c>
      <c r="D469" s="24">
        <v>9.28</v>
      </c>
      <c r="E469" s="50">
        <v>9.0</v>
      </c>
      <c r="F469" s="14">
        <v>19.89</v>
      </c>
      <c r="G469" s="15"/>
      <c r="H469" s="15"/>
      <c r="I469" s="15"/>
      <c r="J469" s="15"/>
      <c r="K469" s="15"/>
      <c r="L469" s="16">
        <f>IFERROR(MEDIAN($B469:$K469),"-")</f>
        <v>11.926616</v>
      </c>
      <c r="M469" s="16">
        <f>IFERROR(L469*(1-50%),"-")</f>
        <v>5.963308</v>
      </c>
      <c r="N469" s="16">
        <f>IFERROR(L469*(1+50%),"-")</f>
        <v>17.889924</v>
      </c>
    </row>
    <row r="470" ht="15.75" customHeight="1">
      <c r="A470" s="4" t="s">
        <v>29</v>
      </c>
      <c r="B470" s="15">
        <f t="shared" ref="B470:K470" si="48">IFERROR(IF(B469&gt;$N469,"Não válido",IF(B469&lt;$M469,"Não válido",B469)),"-")</f>
        <v>14.573232</v>
      </c>
      <c r="C470" s="15" t="str">
        <f t="shared" si="48"/>
        <v>Não válido</v>
      </c>
      <c r="D470" s="15">
        <f t="shared" si="48"/>
        <v>9.28</v>
      </c>
      <c r="E470" s="15">
        <f t="shared" si="48"/>
        <v>9</v>
      </c>
      <c r="F470" s="15" t="str">
        <f t="shared" si="48"/>
        <v>Não válido</v>
      </c>
      <c r="G470" s="15" t="str">
        <f t="shared" si="48"/>
        <v>Não válido</v>
      </c>
      <c r="H470" s="15" t="str">
        <f t="shared" si="48"/>
        <v>Não válido</v>
      </c>
      <c r="I470" s="15" t="str">
        <f t="shared" si="48"/>
        <v>Não válido</v>
      </c>
      <c r="J470" s="15" t="str">
        <f t="shared" si="48"/>
        <v>Não válido</v>
      </c>
      <c r="K470" s="15" t="str">
        <f t="shared" si="48"/>
        <v>Não válido</v>
      </c>
      <c r="L470" s="1"/>
      <c r="M470" s="1"/>
      <c r="N470" s="1"/>
    </row>
    <row r="471" ht="15.75" customHeight="1">
      <c r="A471" s="17" t="s">
        <v>30</v>
      </c>
      <c r="B471" s="16">
        <f>IFERROR(MIN(B470:K470),"-")</f>
        <v>9</v>
      </c>
      <c r="C471" s="18"/>
      <c r="D471" s="18"/>
      <c r="E471" s="18"/>
      <c r="F471" s="18"/>
      <c r="G471" s="18"/>
      <c r="H471" s="18"/>
      <c r="I471" s="18"/>
      <c r="J471" s="18"/>
      <c r="K471" s="18"/>
      <c r="L471" s="1"/>
      <c r="M471" s="1"/>
      <c r="N471" s="1"/>
    </row>
    <row r="472" ht="15.75" customHeight="1">
      <c r="A472" s="17" t="s">
        <v>31</v>
      </c>
      <c r="B472" s="16">
        <f>IFERROR(MEDIAN(B470:K470),"-")</f>
        <v>9.28</v>
      </c>
      <c r="C472" s="18"/>
      <c r="D472" s="18"/>
      <c r="E472" s="18"/>
      <c r="F472" s="18"/>
      <c r="G472" s="18"/>
      <c r="H472" s="18"/>
      <c r="I472" s="18"/>
      <c r="J472" s="18"/>
      <c r="K472" s="18"/>
      <c r="L472" s="1"/>
      <c r="M472" s="1"/>
      <c r="N472" s="1"/>
    </row>
    <row r="473" ht="15.75" customHeight="1">
      <c r="A473" s="17" t="s">
        <v>32</v>
      </c>
      <c r="B473" s="16">
        <f>IFERROR(AVERAGE(B470:K470),"-")</f>
        <v>10.95107733</v>
      </c>
      <c r="C473" s="18"/>
      <c r="D473" s="18"/>
      <c r="E473" s="18"/>
      <c r="F473" s="18"/>
      <c r="G473" s="18"/>
      <c r="H473" s="18"/>
      <c r="I473" s="18"/>
      <c r="J473" s="18"/>
      <c r="K473" s="18"/>
      <c r="L473" s="1"/>
      <c r="M473" s="1"/>
      <c r="N473" s="1"/>
    </row>
    <row r="474" ht="15.75" customHeight="1">
      <c r="A474" s="17" t="s">
        <v>33</v>
      </c>
      <c r="B474" s="16">
        <f>IFERROR(MAX(B470:K470),"-")</f>
        <v>14.573232</v>
      </c>
      <c r="C474" s="18"/>
      <c r="D474" s="18"/>
      <c r="E474" s="18"/>
      <c r="F474" s="18"/>
      <c r="G474" s="18"/>
      <c r="H474" s="18"/>
      <c r="I474" s="18"/>
      <c r="J474" s="18"/>
      <c r="K474" s="18"/>
      <c r="L474" s="1"/>
      <c r="M474" s="1"/>
      <c r="N474" s="1"/>
    </row>
    <row r="475" ht="15.75" customHeight="1">
      <c r="A475" s="1"/>
      <c r="B475" s="1"/>
      <c r="C475" s="1"/>
      <c r="D475" s="1"/>
      <c r="E475" s="1"/>
      <c r="F475" s="1"/>
      <c r="G475" s="1"/>
      <c r="H475" s="1"/>
      <c r="I475" s="1"/>
      <c r="J475" s="1"/>
      <c r="K475" s="1"/>
      <c r="L475" s="1"/>
      <c r="M475" s="1"/>
      <c r="N475" s="1"/>
    </row>
    <row r="476">
      <c r="A476" s="27" t="s">
        <v>307</v>
      </c>
      <c r="B476" s="4" t="s">
        <v>3</v>
      </c>
      <c r="C476" s="4" t="s">
        <v>4</v>
      </c>
      <c r="D476" s="4" t="s">
        <v>5</v>
      </c>
      <c r="E476" s="4" t="s">
        <v>6</v>
      </c>
      <c r="F476" s="4" t="s">
        <v>7</v>
      </c>
      <c r="G476" s="4" t="s">
        <v>8</v>
      </c>
      <c r="H476" s="4" t="s">
        <v>9</v>
      </c>
      <c r="I476" s="4" t="s">
        <v>10</v>
      </c>
      <c r="J476" s="4" t="s">
        <v>11</v>
      </c>
      <c r="K476" s="4" t="s">
        <v>12</v>
      </c>
      <c r="L476" s="5" t="s">
        <v>13</v>
      </c>
      <c r="M476" s="5" t="s">
        <v>14</v>
      </c>
      <c r="N476" s="5" t="s">
        <v>15</v>
      </c>
    </row>
    <row r="477" ht="24.75" customHeight="1">
      <c r="A477" s="4" t="s">
        <v>16</v>
      </c>
      <c r="B477" s="6" t="s">
        <v>17</v>
      </c>
      <c r="C477" s="6" t="s">
        <v>35</v>
      </c>
      <c r="D477" s="6" t="s">
        <v>19</v>
      </c>
      <c r="E477" s="6" t="s">
        <v>20</v>
      </c>
      <c r="F477" s="7" t="s">
        <v>308</v>
      </c>
      <c r="G477" s="7" t="s">
        <v>309</v>
      </c>
      <c r="H477" s="39" t="s">
        <v>310</v>
      </c>
      <c r="I477" s="8"/>
      <c r="J477" s="8"/>
      <c r="K477" s="6"/>
      <c r="L477" s="9"/>
      <c r="M477" s="9"/>
      <c r="N477" s="9"/>
    </row>
    <row r="478" ht="24.75" customHeight="1">
      <c r="A478" s="4" t="s">
        <v>22</v>
      </c>
      <c r="B478" s="34"/>
      <c r="C478" s="6"/>
      <c r="D478" s="6"/>
      <c r="E478" s="8"/>
      <c r="F478" s="7" t="s">
        <v>311</v>
      </c>
      <c r="G478" s="7" t="s">
        <v>312</v>
      </c>
      <c r="H478" s="11" t="s">
        <v>313</v>
      </c>
      <c r="I478" s="8"/>
      <c r="J478" s="8"/>
      <c r="K478" s="8"/>
      <c r="L478" s="12"/>
      <c r="M478" s="12"/>
      <c r="N478" s="12"/>
    </row>
    <row r="479" ht="15.75" customHeight="1">
      <c r="A479" s="13" t="s">
        <v>52</v>
      </c>
      <c r="B479" s="14">
        <v>17.143338</v>
      </c>
      <c r="C479" s="14" t="s">
        <v>28</v>
      </c>
      <c r="D479" s="14" t="s">
        <v>28</v>
      </c>
      <c r="E479" s="14" t="s">
        <v>28</v>
      </c>
      <c r="F479" s="14">
        <v>51.29</v>
      </c>
      <c r="G479" s="14">
        <v>30.47</v>
      </c>
      <c r="H479" s="14">
        <v>12.99</v>
      </c>
      <c r="I479" s="15"/>
      <c r="J479" s="15"/>
      <c r="K479" s="15"/>
      <c r="L479" s="16">
        <f>IFERROR(MEDIAN($B479:$K479),"-")</f>
        <v>23.806669</v>
      </c>
      <c r="M479" s="16">
        <f>IFERROR(L479*(1-50%),"-")</f>
        <v>11.9033345</v>
      </c>
      <c r="N479" s="16">
        <f>IFERROR(L479*(1+50%),"-")</f>
        <v>35.7100035</v>
      </c>
    </row>
    <row r="480" ht="15.75" customHeight="1">
      <c r="A480" s="4" t="s">
        <v>29</v>
      </c>
      <c r="B480" s="15">
        <f t="shared" ref="B480:K480" si="49">IFERROR(IF(B479&gt;$N479,"Não válido",IF(B479&lt;$M479,"Não válido",B479)),"-")</f>
        <v>17.143338</v>
      </c>
      <c r="C480" s="15" t="str">
        <f t="shared" si="49"/>
        <v>Não válido</v>
      </c>
      <c r="D480" s="15" t="str">
        <f t="shared" si="49"/>
        <v>Não válido</v>
      </c>
      <c r="E480" s="15" t="str">
        <f t="shared" si="49"/>
        <v>Não válido</v>
      </c>
      <c r="F480" s="15" t="str">
        <f t="shared" si="49"/>
        <v>Não válido</v>
      </c>
      <c r="G480" s="15">
        <f t="shared" si="49"/>
        <v>30.47</v>
      </c>
      <c r="H480" s="15">
        <f t="shared" si="49"/>
        <v>12.99</v>
      </c>
      <c r="I480" s="15" t="str">
        <f t="shared" si="49"/>
        <v>Não válido</v>
      </c>
      <c r="J480" s="15" t="str">
        <f t="shared" si="49"/>
        <v>Não válido</v>
      </c>
      <c r="K480" s="15" t="str">
        <f t="shared" si="49"/>
        <v>Não válido</v>
      </c>
      <c r="L480" s="1"/>
      <c r="M480" s="1"/>
      <c r="N480" s="1"/>
    </row>
    <row r="481" ht="15.75" customHeight="1">
      <c r="A481" s="17" t="s">
        <v>30</v>
      </c>
      <c r="B481" s="16">
        <f>IFERROR(MIN(B480:K480),"-")</f>
        <v>12.99</v>
      </c>
      <c r="C481" s="18"/>
      <c r="D481" s="18"/>
      <c r="E481" s="18"/>
      <c r="F481" s="18"/>
      <c r="G481" s="18"/>
      <c r="H481" s="18"/>
      <c r="I481" s="18"/>
      <c r="J481" s="18"/>
      <c r="K481" s="18"/>
      <c r="L481" s="1"/>
      <c r="M481" s="1"/>
      <c r="N481" s="1"/>
    </row>
    <row r="482" ht="15.75" customHeight="1">
      <c r="A482" s="17" t="s">
        <v>31</v>
      </c>
      <c r="B482" s="16">
        <f>IFERROR(MEDIAN(B480:K480),"-")</f>
        <v>17.143338</v>
      </c>
      <c r="C482" s="18"/>
      <c r="D482" s="18"/>
      <c r="E482" s="18"/>
      <c r="F482" s="18"/>
      <c r="G482" s="18"/>
      <c r="H482" s="18"/>
      <c r="I482" s="18"/>
      <c r="J482" s="18"/>
      <c r="K482" s="18"/>
      <c r="L482" s="1"/>
      <c r="M482" s="1"/>
      <c r="N482" s="1"/>
    </row>
    <row r="483" ht="15.75" customHeight="1">
      <c r="A483" s="17" t="s">
        <v>32</v>
      </c>
      <c r="B483" s="16">
        <f>IFERROR(AVERAGE(B480:K480),"-")</f>
        <v>20.20111267</v>
      </c>
      <c r="C483" s="18"/>
      <c r="D483" s="18"/>
      <c r="E483" s="18"/>
      <c r="F483" s="18"/>
      <c r="G483" s="18"/>
      <c r="H483" s="18"/>
      <c r="I483" s="18"/>
      <c r="J483" s="18"/>
      <c r="K483" s="18"/>
      <c r="L483" s="1"/>
      <c r="M483" s="1"/>
      <c r="N483" s="1"/>
    </row>
    <row r="484" ht="15.75" customHeight="1">
      <c r="A484" s="17" t="s">
        <v>33</v>
      </c>
      <c r="B484" s="16">
        <f>IFERROR(MAX(B480:K480),"-")</f>
        <v>30.47</v>
      </c>
      <c r="C484" s="18"/>
      <c r="D484" s="18"/>
      <c r="E484" s="18"/>
      <c r="F484" s="18"/>
      <c r="G484" s="18"/>
      <c r="H484" s="18"/>
      <c r="I484" s="18"/>
      <c r="J484" s="18"/>
      <c r="K484" s="18"/>
      <c r="L484" s="1"/>
      <c r="M484" s="1"/>
      <c r="N484" s="1"/>
    </row>
    <row r="485" ht="15.75" customHeight="1">
      <c r="A485" s="1"/>
      <c r="B485" s="1"/>
      <c r="C485" s="1"/>
      <c r="D485" s="1"/>
      <c r="E485" s="1"/>
      <c r="F485" s="1"/>
      <c r="G485" s="1"/>
      <c r="H485" s="1"/>
      <c r="I485" s="1"/>
      <c r="J485" s="1"/>
      <c r="K485" s="1"/>
      <c r="L485" s="1"/>
      <c r="M485" s="1"/>
      <c r="N485" s="1"/>
    </row>
    <row r="486">
      <c r="A486" s="27" t="s">
        <v>314</v>
      </c>
      <c r="B486" s="19" t="s">
        <v>3</v>
      </c>
      <c r="C486" s="19" t="s">
        <v>4</v>
      </c>
      <c r="D486" s="19" t="s">
        <v>5</v>
      </c>
      <c r="E486" s="4" t="s">
        <v>6</v>
      </c>
      <c r="F486" s="4" t="s">
        <v>7</v>
      </c>
      <c r="G486" s="4" t="s">
        <v>8</v>
      </c>
      <c r="H486" s="4" t="s">
        <v>9</v>
      </c>
      <c r="I486" s="4" t="s">
        <v>10</v>
      </c>
      <c r="J486" s="4" t="s">
        <v>11</v>
      </c>
      <c r="K486" s="4" t="s">
        <v>12</v>
      </c>
      <c r="L486" s="5" t="s">
        <v>13</v>
      </c>
      <c r="M486" s="5" t="s">
        <v>14</v>
      </c>
      <c r="N486" s="5" t="s">
        <v>15</v>
      </c>
    </row>
    <row r="487" ht="24.75" customHeight="1">
      <c r="A487" s="20" t="s">
        <v>16</v>
      </c>
      <c r="B487" s="6" t="s">
        <v>17</v>
      </c>
      <c r="C487" s="6" t="s">
        <v>35</v>
      </c>
      <c r="D487" s="6" t="s">
        <v>19</v>
      </c>
      <c r="E487" s="6" t="s">
        <v>20</v>
      </c>
      <c r="F487" s="7" t="s">
        <v>315</v>
      </c>
      <c r="G487" s="8"/>
      <c r="H487" s="8"/>
      <c r="I487" s="8"/>
      <c r="J487" s="8"/>
      <c r="K487" s="6"/>
      <c r="L487" s="9"/>
      <c r="M487" s="9"/>
      <c r="N487" s="9"/>
    </row>
    <row r="488" ht="24.75" customHeight="1">
      <c r="A488" s="20" t="s">
        <v>22</v>
      </c>
      <c r="B488" s="6"/>
      <c r="C488" s="7" t="s">
        <v>316</v>
      </c>
      <c r="D488" s="7" t="s">
        <v>317</v>
      </c>
      <c r="E488" s="28" t="s">
        <v>318</v>
      </c>
      <c r="F488" s="7" t="s">
        <v>319</v>
      </c>
      <c r="G488" s="8"/>
      <c r="H488" s="8"/>
      <c r="I488" s="8"/>
      <c r="J488" s="8"/>
      <c r="K488" s="8"/>
      <c r="L488" s="12"/>
      <c r="M488" s="12"/>
      <c r="N488" s="12"/>
    </row>
    <row r="489" ht="15.75" customHeight="1">
      <c r="A489" s="13" t="s">
        <v>52</v>
      </c>
      <c r="B489" s="24">
        <v>26.57</v>
      </c>
      <c r="C489" s="24">
        <v>12.0</v>
      </c>
      <c r="D489" s="24">
        <v>6.96</v>
      </c>
      <c r="E489" s="14">
        <v>4.5</v>
      </c>
      <c r="F489" s="14">
        <v>10.68</v>
      </c>
      <c r="G489" s="15"/>
      <c r="H489" s="15"/>
      <c r="I489" s="15"/>
      <c r="J489" s="15"/>
      <c r="K489" s="15"/>
      <c r="L489" s="16">
        <f>IFERROR(MEDIAN($B489:$K489),"-")</f>
        <v>10.68</v>
      </c>
      <c r="M489" s="16">
        <f>IFERROR(L489*(1-50%),"-")</f>
        <v>5.34</v>
      </c>
      <c r="N489" s="16">
        <f>IFERROR(L489*(1+50%),"-")</f>
        <v>16.02</v>
      </c>
    </row>
    <row r="490" ht="15.75" customHeight="1">
      <c r="A490" s="4" t="s">
        <v>29</v>
      </c>
      <c r="B490" s="15" t="str">
        <f t="shared" ref="B490:K490" si="50">IFERROR(IF(B489&gt;$N489,"Não válido",IF(B489&lt;$M489,"Não válido",B489)),"-")</f>
        <v>Não válido</v>
      </c>
      <c r="C490" s="15">
        <f t="shared" si="50"/>
        <v>12</v>
      </c>
      <c r="D490" s="15">
        <f t="shared" si="50"/>
        <v>6.96</v>
      </c>
      <c r="E490" s="15" t="str">
        <f t="shared" si="50"/>
        <v>Não válido</v>
      </c>
      <c r="F490" s="15">
        <f t="shared" si="50"/>
        <v>10.68</v>
      </c>
      <c r="G490" s="15" t="str">
        <f t="shared" si="50"/>
        <v>Não válido</v>
      </c>
      <c r="H490" s="15" t="str">
        <f t="shared" si="50"/>
        <v>Não válido</v>
      </c>
      <c r="I490" s="15" t="str">
        <f t="shared" si="50"/>
        <v>Não válido</v>
      </c>
      <c r="J490" s="15" t="str">
        <f t="shared" si="50"/>
        <v>Não válido</v>
      </c>
      <c r="K490" s="15" t="str">
        <f t="shared" si="50"/>
        <v>Não válido</v>
      </c>
      <c r="L490" s="1"/>
      <c r="M490" s="1"/>
      <c r="N490" s="1"/>
    </row>
    <row r="491" ht="15.75" customHeight="1">
      <c r="A491" s="17" t="s">
        <v>30</v>
      </c>
      <c r="B491" s="16">
        <f>IFERROR(MIN(B490:K490),"-")</f>
        <v>6.96</v>
      </c>
      <c r="C491" s="18"/>
      <c r="D491" s="18"/>
      <c r="E491" s="18"/>
      <c r="F491" s="18"/>
      <c r="G491" s="18"/>
      <c r="H491" s="18"/>
      <c r="I491" s="18"/>
      <c r="J491" s="18"/>
      <c r="K491" s="18"/>
      <c r="L491" s="1"/>
      <c r="M491" s="1"/>
      <c r="N491" s="1"/>
    </row>
    <row r="492" ht="15.75" customHeight="1">
      <c r="A492" s="17" t="s">
        <v>31</v>
      </c>
      <c r="B492" s="16">
        <f>IFERROR(MEDIAN(B490:K490),"-")</f>
        <v>10.68</v>
      </c>
      <c r="C492" s="18"/>
      <c r="D492" s="18"/>
      <c r="E492" s="18"/>
      <c r="F492" s="18"/>
      <c r="G492" s="18"/>
      <c r="H492" s="18"/>
      <c r="I492" s="18"/>
      <c r="J492" s="18"/>
      <c r="K492" s="18"/>
      <c r="L492" s="1"/>
      <c r="M492" s="1"/>
      <c r="N492" s="1"/>
    </row>
    <row r="493" ht="15.75" customHeight="1">
      <c r="A493" s="17" t="s">
        <v>32</v>
      </c>
      <c r="B493" s="16">
        <f>IFERROR(AVERAGE(B490:K490),"-")</f>
        <v>9.88</v>
      </c>
      <c r="C493" s="18"/>
      <c r="D493" s="18"/>
      <c r="E493" s="18"/>
      <c r="F493" s="18"/>
      <c r="G493" s="18"/>
      <c r="H493" s="18"/>
      <c r="I493" s="18"/>
      <c r="J493" s="18"/>
      <c r="K493" s="18"/>
      <c r="L493" s="1"/>
      <c r="M493" s="1"/>
      <c r="N493" s="1"/>
    </row>
    <row r="494" ht="15.75" customHeight="1">
      <c r="A494" s="17" t="s">
        <v>33</v>
      </c>
      <c r="B494" s="16">
        <f>IFERROR(MAX(B490:K490),"-")</f>
        <v>12</v>
      </c>
      <c r="C494" s="18"/>
      <c r="D494" s="18"/>
      <c r="E494" s="18"/>
      <c r="F494" s="18"/>
      <c r="G494" s="18"/>
      <c r="H494" s="18"/>
      <c r="I494" s="18"/>
      <c r="J494" s="18"/>
      <c r="K494" s="18"/>
      <c r="L494" s="1"/>
      <c r="M494" s="1"/>
      <c r="N494" s="1"/>
    </row>
    <row r="495" ht="15.75" customHeight="1">
      <c r="A495" s="1"/>
      <c r="B495" s="1"/>
      <c r="C495" s="1"/>
      <c r="D495" s="1"/>
      <c r="E495" s="1"/>
      <c r="F495" s="1"/>
      <c r="G495" s="1"/>
      <c r="H495" s="1"/>
      <c r="I495" s="1"/>
      <c r="J495" s="1"/>
      <c r="K495" s="1"/>
      <c r="L495" s="1"/>
      <c r="M495" s="1"/>
      <c r="N495" s="1"/>
    </row>
    <row r="496">
      <c r="A496" s="27" t="s">
        <v>320</v>
      </c>
      <c r="B496" s="4" t="s">
        <v>3</v>
      </c>
      <c r="C496" s="4" t="s">
        <v>4</v>
      </c>
      <c r="D496" s="4" t="s">
        <v>5</v>
      </c>
      <c r="E496" s="4" t="s">
        <v>6</v>
      </c>
      <c r="F496" s="4" t="s">
        <v>7</v>
      </c>
      <c r="G496" s="4" t="s">
        <v>8</v>
      </c>
      <c r="H496" s="4" t="s">
        <v>9</v>
      </c>
      <c r="I496" s="4" t="s">
        <v>10</v>
      </c>
      <c r="J496" s="4" t="s">
        <v>11</v>
      </c>
      <c r="K496" s="4" t="s">
        <v>12</v>
      </c>
      <c r="L496" s="5" t="s">
        <v>13</v>
      </c>
      <c r="M496" s="5" t="s">
        <v>14</v>
      </c>
      <c r="N496" s="5" t="s">
        <v>15</v>
      </c>
    </row>
    <row r="497" ht="24.75" customHeight="1">
      <c r="A497" s="4" t="s">
        <v>16</v>
      </c>
      <c r="B497" s="6" t="s">
        <v>17</v>
      </c>
      <c r="C497" s="6" t="s">
        <v>35</v>
      </c>
      <c r="D497" s="6" t="s">
        <v>19</v>
      </c>
      <c r="E497" s="6" t="s">
        <v>20</v>
      </c>
      <c r="F497" s="8"/>
      <c r="G497" s="8"/>
      <c r="H497" s="8"/>
      <c r="I497" s="8"/>
      <c r="J497" s="8"/>
      <c r="K497" s="6"/>
      <c r="L497" s="9"/>
      <c r="M497" s="9"/>
      <c r="N497" s="9"/>
    </row>
    <row r="498" ht="24.75" customHeight="1">
      <c r="A498" s="4" t="s">
        <v>22</v>
      </c>
      <c r="B498" s="34"/>
      <c r="C498" s="7" t="s">
        <v>321</v>
      </c>
      <c r="D498" s="7" t="s">
        <v>322</v>
      </c>
      <c r="E498" s="51" t="s">
        <v>323</v>
      </c>
      <c r="F498" s="8"/>
      <c r="G498" s="8"/>
      <c r="H498" s="8"/>
      <c r="I498" s="8"/>
      <c r="J498" s="8"/>
      <c r="K498" s="8"/>
      <c r="L498" s="12"/>
      <c r="M498" s="12"/>
      <c r="N498" s="12"/>
    </row>
    <row r="499" ht="15.75" customHeight="1">
      <c r="A499" s="13" t="s">
        <v>52</v>
      </c>
      <c r="B499" s="14">
        <v>30.16125</v>
      </c>
      <c r="C499" s="14">
        <v>9.9</v>
      </c>
      <c r="D499" s="14">
        <v>9.22</v>
      </c>
      <c r="E499" s="52">
        <v>12.0</v>
      </c>
      <c r="F499" s="15"/>
      <c r="G499" s="15"/>
      <c r="H499" s="15"/>
      <c r="I499" s="15"/>
      <c r="J499" s="15"/>
      <c r="K499" s="15"/>
      <c r="L499" s="16">
        <f>IFERROR(MEDIAN($B499:$K499),"-")</f>
        <v>10.95</v>
      </c>
      <c r="M499" s="16">
        <f>IFERROR(L499*(1-50%),"-")</f>
        <v>5.475</v>
      </c>
      <c r="N499" s="16">
        <f>IFERROR(L499*(1+50%),"-")</f>
        <v>16.425</v>
      </c>
    </row>
    <row r="500" ht="15.75" customHeight="1">
      <c r="A500" s="4" t="s">
        <v>29</v>
      </c>
      <c r="B500" s="15" t="str">
        <f t="shared" ref="B500:K500" si="51">IFERROR(IF(B499&gt;$N499,"Não válido",IF(B499&lt;$M499,"Não válido",B499)),"-")</f>
        <v>Não válido</v>
      </c>
      <c r="C500" s="15">
        <f t="shared" si="51"/>
        <v>9.9</v>
      </c>
      <c r="D500" s="15">
        <f t="shared" si="51"/>
        <v>9.22</v>
      </c>
      <c r="E500" s="15">
        <f t="shared" si="51"/>
        <v>12</v>
      </c>
      <c r="F500" s="15" t="str">
        <f t="shared" si="51"/>
        <v>Não válido</v>
      </c>
      <c r="G500" s="15" t="str">
        <f t="shared" si="51"/>
        <v>Não válido</v>
      </c>
      <c r="H500" s="15" t="str">
        <f t="shared" si="51"/>
        <v>Não válido</v>
      </c>
      <c r="I500" s="15" t="str">
        <f t="shared" si="51"/>
        <v>Não válido</v>
      </c>
      <c r="J500" s="15" t="str">
        <f t="shared" si="51"/>
        <v>Não válido</v>
      </c>
      <c r="K500" s="15" t="str">
        <f t="shared" si="51"/>
        <v>Não válido</v>
      </c>
      <c r="L500" s="1"/>
      <c r="M500" s="1"/>
      <c r="N500" s="1"/>
    </row>
    <row r="501" ht="15.75" customHeight="1">
      <c r="A501" s="17" t="s">
        <v>30</v>
      </c>
      <c r="B501" s="16">
        <f>IFERROR(MIN(B500:K500),"-")</f>
        <v>9.22</v>
      </c>
      <c r="C501" s="18"/>
      <c r="D501" s="18"/>
      <c r="E501" s="18"/>
      <c r="F501" s="18"/>
      <c r="G501" s="18"/>
      <c r="H501" s="18"/>
      <c r="I501" s="18"/>
      <c r="J501" s="18"/>
      <c r="K501" s="18"/>
      <c r="L501" s="1"/>
      <c r="M501" s="1"/>
      <c r="N501" s="1"/>
    </row>
    <row r="502" ht="15.75" customHeight="1">
      <c r="A502" s="17" t="s">
        <v>31</v>
      </c>
      <c r="B502" s="16">
        <f>IFERROR(MEDIAN(B500:K500),"-")</f>
        <v>9.9</v>
      </c>
      <c r="C502" s="18"/>
      <c r="D502" s="18"/>
      <c r="E502" s="18"/>
      <c r="F502" s="18"/>
      <c r="G502" s="18"/>
      <c r="H502" s="18"/>
      <c r="I502" s="18"/>
      <c r="J502" s="18"/>
      <c r="K502" s="18"/>
      <c r="L502" s="1"/>
      <c r="M502" s="1"/>
      <c r="N502" s="1"/>
    </row>
    <row r="503" ht="15.75" customHeight="1">
      <c r="A503" s="17" t="s">
        <v>32</v>
      </c>
      <c r="B503" s="16">
        <f>IFERROR(AVERAGE(B500:K500),"-")</f>
        <v>10.37333333</v>
      </c>
      <c r="C503" s="18"/>
      <c r="D503" s="18"/>
      <c r="E503" s="18"/>
      <c r="F503" s="18"/>
      <c r="G503" s="18"/>
      <c r="H503" s="18"/>
      <c r="I503" s="18"/>
      <c r="J503" s="18"/>
      <c r="K503" s="18"/>
      <c r="L503" s="1"/>
      <c r="M503" s="1"/>
      <c r="N503" s="1"/>
    </row>
    <row r="504" ht="15.75" customHeight="1">
      <c r="A504" s="17" t="s">
        <v>33</v>
      </c>
      <c r="B504" s="16">
        <f>IFERROR(MAX(B500:K500),"-")</f>
        <v>12</v>
      </c>
      <c r="C504" s="18"/>
      <c r="D504" s="18"/>
      <c r="E504" s="18"/>
      <c r="F504" s="18"/>
      <c r="G504" s="18"/>
      <c r="H504" s="18"/>
      <c r="I504" s="18"/>
      <c r="J504" s="18"/>
      <c r="K504" s="18"/>
      <c r="L504" s="1"/>
      <c r="M504" s="1"/>
      <c r="N504" s="1"/>
    </row>
    <row r="505" ht="15.75" customHeight="1">
      <c r="A505" s="1"/>
      <c r="B505" s="1"/>
      <c r="C505" s="1"/>
      <c r="D505" s="1"/>
      <c r="E505" s="1"/>
      <c r="F505" s="1"/>
      <c r="G505" s="1"/>
      <c r="H505" s="1"/>
      <c r="I505" s="1"/>
      <c r="J505" s="1"/>
      <c r="K505" s="1"/>
      <c r="L505" s="1"/>
      <c r="M505" s="1"/>
      <c r="N505" s="1"/>
    </row>
    <row r="506">
      <c r="A506" s="27" t="s">
        <v>324</v>
      </c>
      <c r="B506" s="4" t="s">
        <v>3</v>
      </c>
      <c r="C506" s="4" t="s">
        <v>4</v>
      </c>
      <c r="D506" s="4" t="s">
        <v>5</v>
      </c>
      <c r="E506" s="4" t="s">
        <v>6</v>
      </c>
      <c r="F506" s="4" t="s">
        <v>7</v>
      </c>
      <c r="G506" s="4" t="s">
        <v>8</v>
      </c>
      <c r="H506" s="4" t="s">
        <v>9</v>
      </c>
      <c r="I506" s="4" t="s">
        <v>10</v>
      </c>
      <c r="J506" s="4" t="s">
        <v>11</v>
      </c>
      <c r="K506" s="4" t="s">
        <v>12</v>
      </c>
      <c r="L506" s="5" t="s">
        <v>13</v>
      </c>
      <c r="M506" s="5" t="s">
        <v>14</v>
      </c>
      <c r="N506" s="5" t="s">
        <v>15</v>
      </c>
    </row>
    <row r="507" ht="24.75" customHeight="1">
      <c r="A507" s="4" t="s">
        <v>16</v>
      </c>
      <c r="B507" s="6" t="s">
        <v>17</v>
      </c>
      <c r="C507" s="6" t="s">
        <v>35</v>
      </c>
      <c r="D507" s="6" t="s">
        <v>19</v>
      </c>
      <c r="E507" s="6" t="s">
        <v>20</v>
      </c>
      <c r="F507" s="7" t="s">
        <v>325</v>
      </c>
      <c r="G507" s="39" t="s">
        <v>326</v>
      </c>
      <c r="H507" s="8"/>
      <c r="I507" s="8"/>
      <c r="J507" s="8"/>
      <c r="K507" s="6"/>
      <c r="L507" s="9"/>
      <c r="M507" s="9"/>
      <c r="N507" s="9"/>
    </row>
    <row r="508" ht="24.75" customHeight="1">
      <c r="A508" s="4" t="s">
        <v>22</v>
      </c>
      <c r="B508" s="34"/>
      <c r="C508" s="6"/>
      <c r="D508" s="8"/>
      <c r="E508" s="8"/>
      <c r="F508" s="7" t="s">
        <v>327</v>
      </c>
      <c r="G508" s="11" t="s">
        <v>328</v>
      </c>
      <c r="H508" s="8"/>
      <c r="I508" s="8"/>
      <c r="J508" s="8"/>
      <c r="K508" s="8"/>
      <c r="L508" s="12"/>
      <c r="M508" s="12"/>
      <c r="N508" s="12"/>
    </row>
    <row r="509" ht="15.75" customHeight="1">
      <c r="A509" s="13" t="s">
        <v>52</v>
      </c>
      <c r="B509" s="14">
        <v>19.822578</v>
      </c>
      <c r="C509" s="14" t="s">
        <v>28</v>
      </c>
      <c r="D509" s="14" t="s">
        <v>28</v>
      </c>
      <c r="E509" s="14" t="s">
        <v>28</v>
      </c>
      <c r="F509" s="14">
        <v>24.9</v>
      </c>
      <c r="G509" s="14">
        <v>24.9</v>
      </c>
      <c r="H509" s="15"/>
      <c r="I509" s="15"/>
      <c r="J509" s="15"/>
      <c r="K509" s="15"/>
      <c r="L509" s="16">
        <f>IFERROR(MEDIAN($B509:$K509),"-")</f>
        <v>24.9</v>
      </c>
      <c r="M509" s="16">
        <f>IFERROR(L509*(1-50%),"-")</f>
        <v>12.45</v>
      </c>
      <c r="N509" s="16">
        <f>IFERROR(L509*(1+50%),"-")</f>
        <v>37.35</v>
      </c>
    </row>
    <row r="510" ht="15.75" customHeight="1">
      <c r="A510" s="4" t="s">
        <v>29</v>
      </c>
      <c r="B510" s="15">
        <f t="shared" ref="B510:K510" si="52">IFERROR(IF(B509&gt;$N509,"Não válido",IF(B509&lt;$M509,"Não válido",B509)),"-")</f>
        <v>19.822578</v>
      </c>
      <c r="C510" s="15" t="str">
        <f t="shared" si="52"/>
        <v>Não válido</v>
      </c>
      <c r="D510" s="15" t="str">
        <f t="shared" si="52"/>
        <v>Não válido</v>
      </c>
      <c r="E510" s="15" t="str">
        <f t="shared" si="52"/>
        <v>Não válido</v>
      </c>
      <c r="F510" s="15">
        <f t="shared" si="52"/>
        <v>24.9</v>
      </c>
      <c r="G510" s="15">
        <f t="shared" si="52"/>
        <v>24.9</v>
      </c>
      <c r="H510" s="15" t="str">
        <f t="shared" si="52"/>
        <v>Não válido</v>
      </c>
      <c r="I510" s="15" t="str">
        <f t="shared" si="52"/>
        <v>Não válido</v>
      </c>
      <c r="J510" s="15" t="str">
        <f t="shared" si="52"/>
        <v>Não válido</v>
      </c>
      <c r="K510" s="15" t="str">
        <f t="shared" si="52"/>
        <v>Não válido</v>
      </c>
      <c r="L510" s="1"/>
      <c r="M510" s="1"/>
      <c r="N510" s="1"/>
    </row>
    <row r="511" ht="15.75" customHeight="1">
      <c r="A511" s="17" t="s">
        <v>30</v>
      </c>
      <c r="B511" s="16">
        <f>IFERROR(MIN(B510:K510),"-")</f>
        <v>19.822578</v>
      </c>
      <c r="C511" s="18"/>
      <c r="D511" s="18"/>
      <c r="E511" s="18"/>
      <c r="F511" s="18"/>
      <c r="G511" s="18"/>
      <c r="H511" s="18"/>
      <c r="I511" s="18"/>
      <c r="J511" s="18"/>
      <c r="K511" s="18"/>
      <c r="L511" s="1"/>
      <c r="M511" s="1"/>
      <c r="N511" s="1"/>
    </row>
    <row r="512" ht="15.75" customHeight="1">
      <c r="A512" s="17" t="s">
        <v>31</v>
      </c>
      <c r="B512" s="16">
        <f>IFERROR(MEDIAN(B510:K510),"-")</f>
        <v>24.9</v>
      </c>
      <c r="C512" s="18"/>
      <c r="D512" s="18"/>
      <c r="E512" s="18"/>
      <c r="F512" s="18"/>
      <c r="G512" s="18"/>
      <c r="H512" s="18"/>
      <c r="I512" s="18"/>
      <c r="J512" s="18"/>
      <c r="K512" s="18"/>
      <c r="L512" s="1"/>
      <c r="M512" s="1"/>
      <c r="N512" s="1"/>
    </row>
    <row r="513" ht="15.75" customHeight="1">
      <c r="A513" s="17" t="s">
        <v>32</v>
      </c>
      <c r="B513" s="16">
        <f>IFERROR(AVERAGE(B510:K510),"-")</f>
        <v>23.207526</v>
      </c>
      <c r="C513" s="18"/>
      <c r="D513" s="18"/>
      <c r="E513" s="18"/>
      <c r="F513" s="18"/>
      <c r="G513" s="18"/>
      <c r="H513" s="18"/>
      <c r="I513" s="18"/>
      <c r="J513" s="18"/>
      <c r="K513" s="18"/>
      <c r="L513" s="1"/>
      <c r="M513" s="1"/>
      <c r="N513" s="1"/>
    </row>
    <row r="514" ht="15.75" customHeight="1">
      <c r="A514" s="17" t="s">
        <v>33</v>
      </c>
      <c r="B514" s="16">
        <f>IFERROR(MAX(B510:K510),"-")</f>
        <v>24.9</v>
      </c>
      <c r="C514" s="18"/>
      <c r="D514" s="18"/>
      <c r="E514" s="18"/>
      <c r="F514" s="18"/>
      <c r="G514" s="18"/>
      <c r="H514" s="18"/>
      <c r="I514" s="18"/>
      <c r="J514" s="18"/>
      <c r="K514" s="18"/>
      <c r="L514" s="1"/>
      <c r="M514" s="1"/>
      <c r="N514" s="1"/>
    </row>
    <row r="515" ht="15.75" customHeight="1">
      <c r="A515" s="1"/>
      <c r="B515" s="1"/>
      <c r="C515" s="1"/>
      <c r="D515" s="1"/>
      <c r="E515" s="1"/>
      <c r="F515" s="1"/>
      <c r="G515" s="1"/>
      <c r="H515" s="1"/>
      <c r="I515" s="1"/>
      <c r="J515" s="1"/>
      <c r="K515" s="1"/>
      <c r="L515" s="1"/>
      <c r="M515" s="1"/>
      <c r="N515" s="1"/>
    </row>
    <row r="516">
      <c r="A516" s="27" t="s">
        <v>329</v>
      </c>
      <c r="B516" s="4" t="s">
        <v>3</v>
      </c>
      <c r="C516" s="4" t="s">
        <v>4</v>
      </c>
      <c r="D516" s="4" t="s">
        <v>5</v>
      </c>
      <c r="E516" s="4" t="s">
        <v>6</v>
      </c>
      <c r="F516" s="4" t="s">
        <v>7</v>
      </c>
      <c r="G516" s="4" t="s">
        <v>8</v>
      </c>
      <c r="H516" s="4" t="s">
        <v>9</v>
      </c>
      <c r="I516" s="4" t="s">
        <v>10</v>
      </c>
      <c r="J516" s="4" t="s">
        <v>11</v>
      </c>
      <c r="K516" s="4" t="s">
        <v>12</v>
      </c>
      <c r="L516" s="5" t="s">
        <v>13</v>
      </c>
      <c r="M516" s="5" t="s">
        <v>14</v>
      </c>
      <c r="N516" s="5" t="s">
        <v>15</v>
      </c>
    </row>
    <row r="517" ht="24.75" customHeight="1">
      <c r="A517" s="4" t="s">
        <v>16</v>
      </c>
      <c r="B517" s="6" t="s">
        <v>17</v>
      </c>
      <c r="C517" s="6" t="s">
        <v>35</v>
      </c>
      <c r="D517" s="6" t="s">
        <v>19</v>
      </c>
      <c r="E517" s="6" t="s">
        <v>20</v>
      </c>
      <c r="F517" s="7" t="s">
        <v>330</v>
      </c>
      <c r="G517" s="39" t="s">
        <v>331</v>
      </c>
      <c r="H517" s="39" t="s">
        <v>332</v>
      </c>
      <c r="I517" s="8"/>
      <c r="J517" s="8"/>
      <c r="K517" s="6"/>
      <c r="L517" s="9"/>
      <c r="M517" s="9"/>
      <c r="N517" s="9"/>
    </row>
    <row r="518" ht="24.75" customHeight="1">
      <c r="A518" s="4" t="s">
        <v>22</v>
      </c>
      <c r="B518" s="6"/>
      <c r="C518" s="6"/>
      <c r="D518" s="8"/>
      <c r="E518" s="8"/>
      <c r="F518" s="7" t="s">
        <v>333</v>
      </c>
      <c r="G518" s="11" t="s">
        <v>334</v>
      </c>
      <c r="H518" s="11" t="s">
        <v>335</v>
      </c>
      <c r="I518" s="8"/>
      <c r="J518" s="8"/>
      <c r="K518" s="8"/>
      <c r="L518" s="12"/>
      <c r="M518" s="12"/>
      <c r="N518" s="12"/>
    </row>
    <row r="519" ht="15.75" customHeight="1">
      <c r="A519" s="46" t="s">
        <v>336</v>
      </c>
      <c r="B519" s="14" t="s">
        <v>28</v>
      </c>
      <c r="C519" s="14" t="s">
        <v>28</v>
      </c>
      <c r="D519" s="14" t="s">
        <v>28</v>
      </c>
      <c r="E519" s="14" t="s">
        <v>28</v>
      </c>
      <c r="F519" s="14">
        <v>11.79</v>
      </c>
      <c r="G519" s="14">
        <v>9.0</v>
      </c>
      <c r="H519" s="14">
        <v>11.9</v>
      </c>
      <c r="I519" s="15"/>
      <c r="J519" s="15"/>
      <c r="K519" s="15"/>
      <c r="L519" s="16">
        <f>IFERROR(MEDIAN($B519:$K519),"-")</f>
        <v>11.79</v>
      </c>
      <c r="M519" s="16">
        <f>IFERROR(L519*(1-50%),"-")</f>
        <v>5.895</v>
      </c>
      <c r="N519" s="16">
        <f>IFERROR(L519*(1+50%),"-")</f>
        <v>17.685</v>
      </c>
    </row>
    <row r="520" ht="15.75" customHeight="1">
      <c r="A520" s="4" t="s">
        <v>29</v>
      </c>
      <c r="B520" s="15" t="str">
        <f t="shared" ref="B520:K520" si="53">IFERROR(IF(B519&gt;$N519,"Não válido",IF(B519&lt;$M519,"Não válido",B519)),"-")</f>
        <v>Não válido</v>
      </c>
      <c r="C520" s="15" t="str">
        <f t="shared" si="53"/>
        <v>Não válido</v>
      </c>
      <c r="D520" s="15" t="str">
        <f t="shared" si="53"/>
        <v>Não válido</v>
      </c>
      <c r="E520" s="15" t="str">
        <f t="shared" si="53"/>
        <v>Não válido</v>
      </c>
      <c r="F520" s="15">
        <f t="shared" si="53"/>
        <v>11.79</v>
      </c>
      <c r="G520" s="15">
        <f t="shared" si="53"/>
        <v>9</v>
      </c>
      <c r="H520" s="15">
        <f t="shared" si="53"/>
        <v>11.9</v>
      </c>
      <c r="I520" s="15" t="str">
        <f t="shared" si="53"/>
        <v>Não válido</v>
      </c>
      <c r="J520" s="15" t="str">
        <f t="shared" si="53"/>
        <v>Não válido</v>
      </c>
      <c r="K520" s="15" t="str">
        <f t="shared" si="53"/>
        <v>Não válido</v>
      </c>
      <c r="L520" s="1"/>
      <c r="M520" s="1"/>
      <c r="N520" s="1"/>
    </row>
    <row r="521" ht="15.75" customHeight="1">
      <c r="A521" s="17" t="s">
        <v>30</v>
      </c>
      <c r="B521" s="16">
        <f>IFERROR(MIN(B520:K520),"-")</f>
        <v>9</v>
      </c>
      <c r="C521" s="18"/>
      <c r="D521" s="18"/>
      <c r="E521" s="18"/>
      <c r="F521" s="18"/>
      <c r="G521" s="18"/>
      <c r="H521" s="18"/>
      <c r="I521" s="18"/>
      <c r="J521" s="18"/>
      <c r="K521" s="18"/>
      <c r="L521" s="1"/>
      <c r="M521" s="1"/>
      <c r="N521" s="1"/>
    </row>
    <row r="522" ht="15.75" customHeight="1">
      <c r="A522" s="17" t="s">
        <v>31</v>
      </c>
      <c r="B522" s="16">
        <f>IFERROR(MEDIAN(B520:K520),"-")</f>
        <v>11.79</v>
      </c>
      <c r="C522" s="18"/>
      <c r="D522" s="18"/>
      <c r="E522" s="18"/>
      <c r="F522" s="18"/>
      <c r="G522" s="18"/>
      <c r="H522" s="18"/>
      <c r="I522" s="18"/>
      <c r="J522" s="18"/>
      <c r="K522" s="18"/>
      <c r="L522" s="1"/>
      <c r="M522" s="1"/>
      <c r="N522" s="1"/>
    </row>
    <row r="523" ht="15.75" customHeight="1">
      <c r="A523" s="17" t="s">
        <v>32</v>
      </c>
      <c r="B523" s="16">
        <f>IFERROR(AVERAGE(B520:K520),"-")</f>
        <v>10.89666667</v>
      </c>
      <c r="C523" s="18"/>
      <c r="D523" s="18"/>
      <c r="E523" s="18"/>
      <c r="F523" s="18"/>
      <c r="G523" s="18"/>
      <c r="H523" s="18"/>
      <c r="I523" s="18"/>
      <c r="J523" s="18"/>
      <c r="K523" s="18"/>
      <c r="L523" s="1"/>
      <c r="M523" s="1"/>
      <c r="N523" s="1"/>
    </row>
    <row r="524" ht="15.75" customHeight="1">
      <c r="A524" s="17" t="s">
        <v>33</v>
      </c>
      <c r="B524" s="16">
        <f>IFERROR(MAX(B520:K520),"-")</f>
        <v>11.9</v>
      </c>
      <c r="C524" s="18"/>
      <c r="D524" s="18"/>
      <c r="E524" s="18"/>
      <c r="F524" s="18"/>
      <c r="G524" s="18"/>
      <c r="H524" s="18"/>
      <c r="I524" s="18"/>
      <c r="J524" s="18"/>
      <c r="K524" s="18"/>
      <c r="L524" s="1"/>
      <c r="M524" s="1"/>
      <c r="N524" s="1"/>
    </row>
    <row r="525" ht="15.75" customHeight="1">
      <c r="A525" s="1"/>
      <c r="B525" s="1"/>
      <c r="C525" s="1"/>
      <c r="D525" s="1"/>
      <c r="E525" s="1"/>
      <c r="F525" s="1"/>
      <c r="G525" s="1"/>
      <c r="H525" s="1"/>
      <c r="I525" s="1"/>
      <c r="J525" s="1"/>
      <c r="K525" s="1"/>
      <c r="L525" s="1"/>
      <c r="M525" s="1"/>
      <c r="N525" s="1"/>
    </row>
    <row r="526">
      <c r="A526" s="27" t="s">
        <v>337</v>
      </c>
      <c r="B526" s="4" t="s">
        <v>3</v>
      </c>
      <c r="C526" s="4" t="s">
        <v>4</v>
      </c>
      <c r="D526" s="4" t="s">
        <v>5</v>
      </c>
      <c r="E526" s="4" t="s">
        <v>6</v>
      </c>
      <c r="F526" s="4" t="s">
        <v>7</v>
      </c>
      <c r="G526" s="4" t="s">
        <v>8</v>
      </c>
      <c r="H526" s="4" t="s">
        <v>9</v>
      </c>
      <c r="I526" s="4" t="s">
        <v>10</v>
      </c>
      <c r="J526" s="4" t="s">
        <v>11</v>
      </c>
      <c r="K526" s="4" t="s">
        <v>12</v>
      </c>
      <c r="L526" s="5" t="s">
        <v>13</v>
      </c>
      <c r="M526" s="5" t="s">
        <v>14</v>
      </c>
      <c r="N526" s="5" t="s">
        <v>15</v>
      </c>
    </row>
    <row r="527" ht="24.75" customHeight="1">
      <c r="A527" s="4" t="s">
        <v>16</v>
      </c>
      <c r="B527" s="6" t="s">
        <v>17</v>
      </c>
      <c r="C527" s="6" t="s">
        <v>35</v>
      </c>
      <c r="D527" s="6" t="s">
        <v>19</v>
      </c>
      <c r="E527" s="6" t="s">
        <v>20</v>
      </c>
      <c r="F527" s="7" t="s">
        <v>63</v>
      </c>
      <c r="G527" s="39" t="s">
        <v>338</v>
      </c>
      <c r="H527" s="39" t="s">
        <v>339</v>
      </c>
      <c r="I527" s="8"/>
      <c r="J527" s="8"/>
      <c r="K527" s="6"/>
      <c r="L527" s="9"/>
      <c r="M527" s="9"/>
      <c r="N527" s="9"/>
    </row>
    <row r="528" ht="24.75" customHeight="1">
      <c r="A528" s="4" t="s">
        <v>22</v>
      </c>
      <c r="B528" s="6"/>
      <c r="C528" s="8"/>
      <c r="D528" s="8"/>
      <c r="E528" s="8"/>
      <c r="F528" s="7" t="s">
        <v>340</v>
      </c>
      <c r="G528" s="11" t="s">
        <v>341</v>
      </c>
      <c r="H528" s="11" t="s">
        <v>342</v>
      </c>
      <c r="I528" s="8"/>
      <c r="J528" s="8"/>
      <c r="K528" s="8"/>
      <c r="L528" s="12"/>
      <c r="M528" s="12"/>
      <c r="N528" s="12"/>
    </row>
    <row r="529" ht="15.75" customHeight="1">
      <c r="A529" s="13" t="s">
        <v>343</v>
      </c>
      <c r="B529" s="14">
        <v>33.9</v>
      </c>
      <c r="C529" s="14" t="s">
        <v>28</v>
      </c>
      <c r="D529" s="14" t="s">
        <v>28</v>
      </c>
      <c r="E529" s="14" t="s">
        <v>28</v>
      </c>
      <c r="F529" s="14">
        <v>135.9</v>
      </c>
      <c r="G529" s="15">
        <f>13.2*5</f>
        <v>66</v>
      </c>
      <c r="H529" s="14">
        <v>44.5</v>
      </c>
      <c r="I529" s="15"/>
      <c r="J529" s="15"/>
      <c r="K529" s="15"/>
      <c r="L529" s="16">
        <f>IFERROR(MEDIAN($B529:$K529),"-")</f>
        <v>55.25</v>
      </c>
      <c r="M529" s="16">
        <f>IFERROR(L529*(1-50%),"-")</f>
        <v>27.625</v>
      </c>
      <c r="N529" s="16">
        <f>IFERROR(L529*(1+50%),"-")</f>
        <v>82.875</v>
      </c>
    </row>
    <row r="530" ht="15.75" customHeight="1">
      <c r="A530" s="4" t="s">
        <v>29</v>
      </c>
      <c r="B530" s="15">
        <f t="shared" ref="B530:K530" si="54">IFERROR(IF(B529&gt;$N529,"Não válido",IF(B529&lt;$M529,"Não válido",B529)),"-")</f>
        <v>33.9</v>
      </c>
      <c r="C530" s="15" t="str">
        <f t="shared" si="54"/>
        <v>Não válido</v>
      </c>
      <c r="D530" s="15" t="str">
        <f t="shared" si="54"/>
        <v>Não válido</v>
      </c>
      <c r="E530" s="15" t="str">
        <f t="shared" si="54"/>
        <v>Não válido</v>
      </c>
      <c r="F530" s="15" t="str">
        <f t="shared" si="54"/>
        <v>Não válido</v>
      </c>
      <c r="G530" s="15">
        <f t="shared" si="54"/>
        <v>66</v>
      </c>
      <c r="H530" s="15">
        <f t="shared" si="54"/>
        <v>44.5</v>
      </c>
      <c r="I530" s="15" t="str">
        <f t="shared" si="54"/>
        <v>Não válido</v>
      </c>
      <c r="J530" s="15" t="str">
        <f t="shared" si="54"/>
        <v>Não válido</v>
      </c>
      <c r="K530" s="15" t="str">
        <f t="shared" si="54"/>
        <v>Não válido</v>
      </c>
      <c r="L530" s="1"/>
      <c r="M530" s="1"/>
      <c r="N530" s="1"/>
    </row>
    <row r="531" ht="15.75" customHeight="1">
      <c r="A531" s="17" t="s">
        <v>30</v>
      </c>
      <c r="B531" s="16">
        <f>IFERROR(MIN(B530:K530),"-")</f>
        <v>33.9</v>
      </c>
      <c r="C531" s="18"/>
      <c r="D531" s="18"/>
      <c r="E531" s="18"/>
      <c r="F531" s="18"/>
      <c r="G531" s="18"/>
      <c r="H531" s="18"/>
      <c r="I531" s="18"/>
      <c r="J531" s="18"/>
      <c r="K531" s="18"/>
      <c r="L531" s="1"/>
      <c r="M531" s="1"/>
      <c r="N531" s="1"/>
    </row>
    <row r="532" ht="15.75" customHeight="1">
      <c r="A532" s="17" t="s">
        <v>31</v>
      </c>
      <c r="B532" s="16">
        <f>IFERROR(MEDIAN(B530:K530),"-")</f>
        <v>44.5</v>
      </c>
      <c r="C532" s="18"/>
      <c r="D532" s="18"/>
      <c r="E532" s="18"/>
      <c r="F532" s="18"/>
      <c r="G532" s="18"/>
      <c r="H532" s="18"/>
      <c r="I532" s="18"/>
      <c r="J532" s="18"/>
      <c r="K532" s="18"/>
      <c r="L532" s="1"/>
      <c r="M532" s="1"/>
      <c r="N532" s="1"/>
    </row>
    <row r="533" ht="15.75" customHeight="1">
      <c r="A533" s="17" t="s">
        <v>32</v>
      </c>
      <c r="B533" s="16">
        <f>IFERROR(AVERAGE(B530:K530),"-")</f>
        <v>48.13333333</v>
      </c>
      <c r="C533" s="18"/>
      <c r="D533" s="18"/>
      <c r="E533" s="18"/>
      <c r="F533" s="18"/>
      <c r="G533" s="18"/>
      <c r="H533" s="18"/>
      <c r="I533" s="18"/>
      <c r="J533" s="18"/>
      <c r="K533" s="18"/>
      <c r="L533" s="1"/>
      <c r="M533" s="1"/>
      <c r="N533" s="1"/>
    </row>
    <row r="534" ht="15.75" customHeight="1">
      <c r="A534" s="17" t="s">
        <v>33</v>
      </c>
      <c r="B534" s="16">
        <f>IFERROR(MAX(B530:K530),"-")</f>
        <v>66</v>
      </c>
      <c r="C534" s="18"/>
      <c r="D534" s="18"/>
      <c r="E534" s="18"/>
      <c r="F534" s="18"/>
      <c r="G534" s="18"/>
      <c r="H534" s="18"/>
      <c r="I534" s="18"/>
      <c r="J534" s="18"/>
      <c r="K534" s="18"/>
      <c r="L534" s="1"/>
      <c r="M534" s="1"/>
      <c r="N534" s="1"/>
    </row>
    <row r="535" ht="15.75" customHeight="1">
      <c r="A535" s="1"/>
      <c r="B535" s="1"/>
      <c r="C535" s="1"/>
      <c r="D535" s="1"/>
      <c r="E535" s="1"/>
      <c r="F535" s="1"/>
      <c r="G535" s="1"/>
      <c r="H535" s="1"/>
      <c r="I535" s="1"/>
      <c r="J535" s="1"/>
      <c r="K535" s="1"/>
      <c r="L535" s="1"/>
      <c r="M535" s="1"/>
      <c r="N535" s="1"/>
    </row>
    <row r="536">
      <c r="A536" s="27" t="s">
        <v>344</v>
      </c>
      <c r="B536" s="4" t="s">
        <v>3</v>
      </c>
      <c r="C536" s="4" t="s">
        <v>4</v>
      </c>
      <c r="D536" s="4" t="s">
        <v>5</v>
      </c>
      <c r="E536" s="4" t="s">
        <v>6</v>
      </c>
      <c r="F536" s="4" t="s">
        <v>7</v>
      </c>
      <c r="G536" s="4" t="s">
        <v>8</v>
      </c>
      <c r="H536" s="4" t="s">
        <v>9</v>
      </c>
      <c r="I536" s="4" t="s">
        <v>10</v>
      </c>
      <c r="J536" s="4" t="s">
        <v>11</v>
      </c>
      <c r="K536" s="4" t="s">
        <v>12</v>
      </c>
      <c r="L536" s="5" t="s">
        <v>13</v>
      </c>
      <c r="M536" s="5" t="s">
        <v>14</v>
      </c>
      <c r="N536" s="5" t="s">
        <v>15</v>
      </c>
    </row>
    <row r="537" ht="24.75" customHeight="1">
      <c r="A537" s="4" t="s">
        <v>16</v>
      </c>
      <c r="B537" s="6" t="s">
        <v>17</v>
      </c>
      <c r="C537" s="6" t="s">
        <v>35</v>
      </c>
      <c r="D537" s="6" t="s">
        <v>19</v>
      </c>
      <c r="E537" s="6" t="s">
        <v>20</v>
      </c>
      <c r="F537" s="39" t="s">
        <v>345</v>
      </c>
      <c r="G537" s="39" t="s">
        <v>346</v>
      </c>
      <c r="H537" s="39" t="s">
        <v>347</v>
      </c>
      <c r="I537" s="39" t="s">
        <v>348</v>
      </c>
      <c r="J537" s="8"/>
      <c r="K537" s="6"/>
      <c r="L537" s="9"/>
      <c r="M537" s="9"/>
      <c r="N537" s="9"/>
    </row>
    <row r="538" ht="24.75" customHeight="1">
      <c r="A538" s="4" t="s">
        <v>22</v>
      </c>
      <c r="B538" s="6"/>
      <c r="C538" s="6"/>
      <c r="D538" s="8"/>
      <c r="E538" s="8"/>
      <c r="F538" s="11" t="s">
        <v>349</v>
      </c>
      <c r="G538" s="11" t="s">
        <v>350</v>
      </c>
      <c r="H538" s="11" t="s">
        <v>351</v>
      </c>
      <c r="I538" s="11" t="s">
        <v>352</v>
      </c>
      <c r="J538" s="8"/>
      <c r="K538" s="8"/>
      <c r="L538" s="12"/>
      <c r="M538" s="12"/>
      <c r="N538" s="12"/>
    </row>
    <row r="539" ht="15.75" customHeight="1">
      <c r="A539" s="13" t="s">
        <v>353</v>
      </c>
      <c r="B539" s="14">
        <v>7.7405556</v>
      </c>
      <c r="C539" s="14" t="s">
        <v>28</v>
      </c>
      <c r="D539" s="14" t="s">
        <v>28</v>
      </c>
      <c r="E539" s="14" t="s">
        <v>28</v>
      </c>
      <c r="F539" s="15">
        <f>5.95*5</f>
        <v>29.75</v>
      </c>
      <c r="G539" s="15">
        <f>9.16*5</f>
        <v>45.8</v>
      </c>
      <c r="H539" s="15">
        <f>5.56*5</f>
        <v>27.8</v>
      </c>
      <c r="I539" s="15">
        <f>6.12*5</f>
        <v>30.6</v>
      </c>
      <c r="J539" s="15"/>
      <c r="K539" s="15"/>
      <c r="L539" s="16">
        <f>IFERROR(MEDIAN($B539:$K539),"-")</f>
        <v>29.75</v>
      </c>
      <c r="M539" s="16">
        <f>IFERROR(L539*(1-50%),"-")</f>
        <v>14.875</v>
      </c>
      <c r="N539" s="16">
        <f>IFERROR(L539*(1+50%),"-")</f>
        <v>44.625</v>
      </c>
    </row>
    <row r="540" ht="15.75" customHeight="1">
      <c r="A540" s="4" t="s">
        <v>29</v>
      </c>
      <c r="B540" s="15" t="str">
        <f t="shared" ref="B540:K540" si="55">IFERROR(IF(B539&gt;$N539,"Não válido",IF(B539&lt;$M539,"Não válido",B539)),"-")</f>
        <v>Não válido</v>
      </c>
      <c r="C540" s="15" t="str">
        <f t="shared" si="55"/>
        <v>Não válido</v>
      </c>
      <c r="D540" s="15" t="str">
        <f t="shared" si="55"/>
        <v>Não válido</v>
      </c>
      <c r="E540" s="15" t="str">
        <f t="shared" si="55"/>
        <v>Não válido</v>
      </c>
      <c r="F540" s="15">
        <f t="shared" si="55"/>
        <v>29.75</v>
      </c>
      <c r="G540" s="15" t="str">
        <f t="shared" si="55"/>
        <v>Não válido</v>
      </c>
      <c r="H540" s="15">
        <f t="shared" si="55"/>
        <v>27.8</v>
      </c>
      <c r="I540" s="15">
        <f t="shared" si="55"/>
        <v>30.6</v>
      </c>
      <c r="J540" s="15" t="str">
        <f t="shared" si="55"/>
        <v>Não válido</v>
      </c>
      <c r="K540" s="15" t="str">
        <f t="shared" si="55"/>
        <v>Não válido</v>
      </c>
      <c r="L540" s="1"/>
      <c r="M540" s="1"/>
      <c r="N540" s="1"/>
    </row>
    <row r="541" ht="15.75" customHeight="1">
      <c r="A541" s="17" t="s">
        <v>30</v>
      </c>
      <c r="B541" s="16">
        <f>IFERROR(MIN(B540:K540),"-")</f>
        <v>27.8</v>
      </c>
      <c r="C541" s="18"/>
      <c r="D541" s="18"/>
      <c r="E541" s="18"/>
      <c r="F541" s="18"/>
      <c r="G541" s="18"/>
      <c r="H541" s="18"/>
      <c r="I541" s="18"/>
      <c r="J541" s="18"/>
      <c r="K541" s="18"/>
      <c r="L541" s="1"/>
      <c r="M541" s="1"/>
      <c r="N541" s="1"/>
    </row>
    <row r="542" ht="15.75" customHeight="1">
      <c r="A542" s="17" t="s">
        <v>31</v>
      </c>
      <c r="B542" s="16">
        <f>IFERROR(MEDIAN(B540:K540),"-")</f>
        <v>29.75</v>
      </c>
      <c r="C542" s="18"/>
      <c r="D542" s="18"/>
      <c r="E542" s="18"/>
      <c r="F542" s="18"/>
      <c r="G542" s="18"/>
      <c r="H542" s="18"/>
      <c r="I542" s="18"/>
      <c r="J542" s="18"/>
      <c r="K542" s="18"/>
      <c r="L542" s="1"/>
      <c r="M542" s="1"/>
      <c r="N542" s="1"/>
    </row>
    <row r="543" ht="15.75" customHeight="1">
      <c r="A543" s="17" t="s">
        <v>32</v>
      </c>
      <c r="B543" s="16">
        <f>IFERROR(AVERAGE(B540:K540),"-")</f>
        <v>29.38333333</v>
      </c>
      <c r="C543" s="18"/>
      <c r="D543" s="18"/>
      <c r="E543" s="18"/>
      <c r="F543" s="18"/>
      <c r="G543" s="18"/>
      <c r="H543" s="18"/>
      <c r="I543" s="18"/>
      <c r="J543" s="18"/>
      <c r="K543" s="18"/>
      <c r="L543" s="1"/>
      <c r="M543" s="1"/>
      <c r="N543" s="1"/>
    </row>
    <row r="544" ht="15.75" customHeight="1">
      <c r="A544" s="17" t="s">
        <v>33</v>
      </c>
      <c r="B544" s="16">
        <f>IFERROR(MAX(B540:K540),"-")</f>
        <v>30.6</v>
      </c>
      <c r="C544" s="18"/>
      <c r="D544" s="18"/>
      <c r="E544" s="18"/>
      <c r="F544" s="18"/>
      <c r="G544" s="18"/>
      <c r="H544" s="18"/>
      <c r="I544" s="18"/>
      <c r="J544" s="18"/>
      <c r="K544" s="18"/>
      <c r="L544" s="1"/>
      <c r="M544" s="1"/>
      <c r="N544" s="1"/>
    </row>
    <row r="545" ht="15.75" customHeight="1">
      <c r="A545" s="1"/>
      <c r="B545" s="1"/>
      <c r="C545" s="1"/>
      <c r="D545" s="1"/>
      <c r="E545" s="1"/>
      <c r="F545" s="1"/>
      <c r="G545" s="1"/>
      <c r="H545" s="1"/>
      <c r="I545" s="1"/>
      <c r="J545" s="1"/>
      <c r="K545" s="1"/>
      <c r="L545" s="1"/>
      <c r="M545" s="1"/>
      <c r="N545" s="1"/>
    </row>
    <row r="546">
      <c r="A546" s="27" t="s">
        <v>354</v>
      </c>
      <c r="B546" s="4" t="s">
        <v>3</v>
      </c>
      <c r="C546" s="4" t="s">
        <v>4</v>
      </c>
      <c r="D546" s="4" t="s">
        <v>5</v>
      </c>
      <c r="E546" s="4" t="s">
        <v>6</v>
      </c>
      <c r="F546" s="4" t="s">
        <v>7</v>
      </c>
      <c r="G546" s="4" t="s">
        <v>8</v>
      </c>
      <c r="H546" s="4" t="s">
        <v>9</v>
      </c>
      <c r="I546" s="4" t="s">
        <v>10</v>
      </c>
      <c r="J546" s="4" t="s">
        <v>11</v>
      </c>
      <c r="K546" s="4" t="s">
        <v>12</v>
      </c>
      <c r="L546" s="5" t="s">
        <v>13</v>
      </c>
      <c r="M546" s="5" t="s">
        <v>14</v>
      </c>
      <c r="N546" s="5" t="s">
        <v>15</v>
      </c>
    </row>
    <row r="547" ht="24.75" customHeight="1">
      <c r="A547" s="4" t="s">
        <v>16</v>
      </c>
      <c r="B547" s="6" t="s">
        <v>17</v>
      </c>
      <c r="C547" s="6" t="s">
        <v>35</v>
      </c>
      <c r="D547" s="6" t="s">
        <v>19</v>
      </c>
      <c r="E547" s="6" t="s">
        <v>20</v>
      </c>
      <c r="F547" s="7" t="s">
        <v>63</v>
      </c>
      <c r="G547" s="39" t="s">
        <v>355</v>
      </c>
      <c r="H547" s="39" t="s">
        <v>356</v>
      </c>
      <c r="I547" s="8"/>
      <c r="J547" s="8"/>
      <c r="K547" s="6"/>
      <c r="L547" s="9"/>
      <c r="M547" s="9"/>
      <c r="N547" s="9"/>
    </row>
    <row r="548" ht="24.75" customHeight="1">
      <c r="A548" s="4" t="s">
        <v>22</v>
      </c>
      <c r="B548" s="6"/>
      <c r="C548" s="1"/>
      <c r="D548" s="8"/>
      <c r="E548" s="8"/>
      <c r="F548" s="7" t="s">
        <v>357</v>
      </c>
      <c r="G548" s="11" t="s">
        <v>358</v>
      </c>
      <c r="H548" s="11" t="s">
        <v>359</v>
      </c>
      <c r="I548" s="8"/>
      <c r="J548" s="8"/>
      <c r="K548" s="8"/>
      <c r="L548" s="12"/>
      <c r="M548" s="12"/>
      <c r="N548" s="12"/>
    </row>
    <row r="549" ht="15.75" customHeight="1">
      <c r="A549" s="13" t="s">
        <v>360</v>
      </c>
      <c r="B549" s="14">
        <v>26.004118</v>
      </c>
      <c r="C549" s="14" t="s">
        <v>28</v>
      </c>
      <c r="D549" s="14" t="s">
        <v>28</v>
      </c>
      <c r="E549" s="14" t="s">
        <v>28</v>
      </c>
      <c r="F549" s="14">
        <v>99.9</v>
      </c>
      <c r="G549" s="14">
        <v>45.96</v>
      </c>
      <c r="H549" s="14">
        <v>48.18</v>
      </c>
      <c r="I549" s="15"/>
      <c r="J549" s="15"/>
      <c r="K549" s="15"/>
      <c r="L549" s="16">
        <f>IFERROR(MEDIAN($B549:$K549),"-")</f>
        <v>47.07</v>
      </c>
      <c r="M549" s="16">
        <f>IFERROR(L549*(1-50%),"-")</f>
        <v>23.535</v>
      </c>
      <c r="N549" s="16">
        <f>IFERROR(L549*(1+50%),"-")</f>
        <v>70.605</v>
      </c>
    </row>
    <row r="550" ht="15.75" customHeight="1">
      <c r="A550" s="4" t="s">
        <v>29</v>
      </c>
      <c r="B550" s="15">
        <f t="shared" ref="B550:K550" si="56">IFERROR(IF(B549&gt;$N549,"Não válido",IF(B549&lt;$M549,"Não válido",B549)),"-")</f>
        <v>26.004118</v>
      </c>
      <c r="C550" s="15" t="str">
        <f t="shared" si="56"/>
        <v>Não válido</v>
      </c>
      <c r="D550" s="15" t="str">
        <f t="shared" si="56"/>
        <v>Não válido</v>
      </c>
      <c r="E550" s="15" t="str">
        <f t="shared" si="56"/>
        <v>Não válido</v>
      </c>
      <c r="F550" s="15" t="str">
        <f t="shared" si="56"/>
        <v>Não válido</v>
      </c>
      <c r="G550" s="15">
        <f t="shared" si="56"/>
        <v>45.96</v>
      </c>
      <c r="H550" s="15">
        <f t="shared" si="56"/>
        <v>48.18</v>
      </c>
      <c r="I550" s="15" t="str">
        <f t="shared" si="56"/>
        <v>Não válido</v>
      </c>
      <c r="J550" s="15" t="str">
        <f t="shared" si="56"/>
        <v>Não válido</v>
      </c>
      <c r="K550" s="15" t="str">
        <f t="shared" si="56"/>
        <v>Não válido</v>
      </c>
      <c r="L550" s="1"/>
      <c r="M550" s="1"/>
      <c r="N550" s="1"/>
    </row>
    <row r="551" ht="15.75" customHeight="1">
      <c r="A551" s="17" t="s">
        <v>30</v>
      </c>
      <c r="B551" s="16">
        <f>IFERROR(MIN(B550:K550),"-")</f>
        <v>26.004118</v>
      </c>
      <c r="C551" s="18"/>
      <c r="D551" s="18"/>
      <c r="E551" s="18"/>
      <c r="F551" s="18"/>
      <c r="G551" s="18"/>
      <c r="H551" s="18"/>
      <c r="I551" s="18"/>
      <c r="J551" s="18"/>
      <c r="K551" s="18"/>
      <c r="L551" s="1"/>
      <c r="M551" s="1"/>
      <c r="N551" s="1"/>
    </row>
    <row r="552" ht="15.75" customHeight="1">
      <c r="A552" s="17" t="s">
        <v>31</v>
      </c>
      <c r="B552" s="16">
        <f>IFERROR(MEDIAN(B550:K550),"-")</f>
        <v>45.96</v>
      </c>
      <c r="C552" s="18"/>
      <c r="D552" s="18"/>
      <c r="E552" s="18"/>
      <c r="F552" s="18"/>
      <c r="G552" s="18"/>
      <c r="H552" s="18"/>
      <c r="I552" s="18"/>
      <c r="J552" s="18"/>
      <c r="K552" s="18"/>
      <c r="L552" s="1"/>
      <c r="M552" s="1"/>
      <c r="N552" s="1"/>
    </row>
    <row r="553" ht="15.75" customHeight="1">
      <c r="A553" s="17" t="s">
        <v>32</v>
      </c>
      <c r="B553" s="16">
        <f>IFERROR(AVERAGE(B550:K550),"-")</f>
        <v>40.04803933</v>
      </c>
      <c r="C553" s="18"/>
      <c r="D553" s="18"/>
      <c r="E553" s="18"/>
      <c r="F553" s="18"/>
      <c r="G553" s="18"/>
      <c r="H553" s="18"/>
      <c r="I553" s="18"/>
      <c r="J553" s="18"/>
      <c r="K553" s="18"/>
      <c r="L553" s="1"/>
      <c r="M553" s="1"/>
      <c r="N553" s="1"/>
    </row>
    <row r="554" ht="15.75" customHeight="1">
      <c r="A554" s="17" t="s">
        <v>33</v>
      </c>
      <c r="B554" s="16">
        <f>IFERROR(MAX(B550:K550),"-")</f>
        <v>48.18</v>
      </c>
      <c r="C554" s="18"/>
      <c r="D554" s="18"/>
      <c r="E554" s="18"/>
      <c r="F554" s="18"/>
      <c r="G554" s="18"/>
      <c r="H554" s="18"/>
      <c r="I554" s="18"/>
      <c r="J554" s="18"/>
      <c r="K554" s="18"/>
      <c r="L554" s="1"/>
      <c r="M554" s="1"/>
      <c r="N554" s="1"/>
    </row>
    <row r="555" ht="15.75" customHeight="1">
      <c r="A555" s="1"/>
      <c r="B555" s="1"/>
      <c r="C555" s="1"/>
      <c r="D555" s="1"/>
      <c r="E555" s="1"/>
      <c r="F555" s="1"/>
      <c r="G555" s="1"/>
      <c r="H555" s="1"/>
      <c r="I555" s="1"/>
      <c r="J555" s="1"/>
      <c r="K555" s="1"/>
      <c r="L555" s="1"/>
      <c r="M555" s="1"/>
      <c r="N555" s="1"/>
    </row>
    <row r="556">
      <c r="A556" s="2" t="s">
        <v>361</v>
      </c>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c r="A558" s="27" t="s">
        <v>362</v>
      </c>
      <c r="B558" s="4" t="s">
        <v>3</v>
      </c>
      <c r="C558" s="4" t="s">
        <v>4</v>
      </c>
      <c r="D558" s="4" t="s">
        <v>5</v>
      </c>
      <c r="E558" s="4" t="s">
        <v>6</v>
      </c>
      <c r="F558" s="4" t="s">
        <v>7</v>
      </c>
      <c r="G558" s="4" t="s">
        <v>8</v>
      </c>
      <c r="H558" s="4" t="s">
        <v>9</v>
      </c>
      <c r="I558" s="4" t="s">
        <v>10</v>
      </c>
      <c r="J558" s="4" t="s">
        <v>11</v>
      </c>
      <c r="K558" s="4" t="s">
        <v>12</v>
      </c>
      <c r="L558" s="5" t="s">
        <v>13</v>
      </c>
      <c r="M558" s="5" t="s">
        <v>14</v>
      </c>
      <c r="N558" s="5" t="s">
        <v>15</v>
      </c>
    </row>
    <row r="559" ht="24.75" customHeight="1">
      <c r="A559" s="4" t="s">
        <v>16</v>
      </c>
      <c r="B559" s="6" t="s">
        <v>17</v>
      </c>
      <c r="C559" s="6" t="s">
        <v>35</v>
      </c>
      <c r="D559" s="6" t="s">
        <v>19</v>
      </c>
      <c r="E559" s="6" t="s">
        <v>20</v>
      </c>
      <c r="F559" s="7" t="s">
        <v>363</v>
      </c>
      <c r="G559" s="8"/>
      <c r="H559" s="8"/>
      <c r="I559" s="8"/>
      <c r="J559" s="8"/>
      <c r="K559" s="6"/>
      <c r="L559" s="9"/>
      <c r="M559" s="9"/>
      <c r="N559" s="9"/>
    </row>
    <row r="560" ht="24.75" customHeight="1">
      <c r="A560" s="4" t="s">
        <v>22</v>
      </c>
      <c r="B560" s="6"/>
      <c r="C560" s="7" t="s">
        <v>364</v>
      </c>
      <c r="D560" s="6"/>
      <c r="E560" s="11" t="s">
        <v>365</v>
      </c>
      <c r="F560" s="7" t="s">
        <v>366</v>
      </c>
      <c r="G560" s="8"/>
      <c r="H560" s="8"/>
      <c r="I560" s="8"/>
      <c r="J560" s="8"/>
      <c r="K560" s="8"/>
      <c r="L560" s="12"/>
      <c r="M560" s="12"/>
      <c r="N560" s="12"/>
    </row>
    <row r="561" ht="15.75" customHeight="1">
      <c r="A561" s="13" t="s">
        <v>52</v>
      </c>
      <c r="B561" s="14">
        <v>1694.0609</v>
      </c>
      <c r="C561" s="14">
        <v>450.0</v>
      </c>
      <c r="D561" s="15"/>
      <c r="E561" s="14">
        <v>450.0</v>
      </c>
      <c r="F561" s="14">
        <v>269.0</v>
      </c>
      <c r="G561" s="15"/>
      <c r="H561" s="15"/>
      <c r="I561" s="15"/>
      <c r="J561" s="15"/>
      <c r="K561" s="15"/>
      <c r="L561" s="16">
        <f>IFERROR(MEDIAN($B561:$K561),"-")</f>
        <v>450</v>
      </c>
      <c r="M561" s="16">
        <f>IFERROR(L561*(1-50%),"-")</f>
        <v>225</v>
      </c>
      <c r="N561" s="16">
        <f>IFERROR(L561*(1+50%),"-")</f>
        <v>675</v>
      </c>
    </row>
    <row r="562" ht="15.75" customHeight="1">
      <c r="A562" s="4" t="s">
        <v>29</v>
      </c>
      <c r="B562" s="15" t="str">
        <f t="shared" ref="B562:K562" si="57">IFERROR(IF(B561&gt;$N561,"Não válido",IF(B561&lt;$M561,"Não válido",B561)),"-")</f>
        <v>Não válido</v>
      </c>
      <c r="C562" s="15">
        <f t="shared" si="57"/>
        <v>450</v>
      </c>
      <c r="D562" s="15" t="str">
        <f t="shared" si="57"/>
        <v>Não válido</v>
      </c>
      <c r="E562" s="15">
        <f t="shared" si="57"/>
        <v>450</v>
      </c>
      <c r="F562" s="15">
        <f t="shared" si="57"/>
        <v>269</v>
      </c>
      <c r="G562" s="15" t="str">
        <f t="shared" si="57"/>
        <v>Não válido</v>
      </c>
      <c r="H562" s="15" t="str">
        <f t="shared" si="57"/>
        <v>Não válido</v>
      </c>
      <c r="I562" s="15" t="str">
        <f t="shared" si="57"/>
        <v>Não válido</v>
      </c>
      <c r="J562" s="15" t="str">
        <f t="shared" si="57"/>
        <v>Não válido</v>
      </c>
      <c r="K562" s="15" t="str">
        <f t="shared" si="57"/>
        <v>Não válido</v>
      </c>
      <c r="L562" s="1"/>
      <c r="M562" s="1"/>
      <c r="N562" s="1"/>
    </row>
    <row r="563" ht="15.75" customHeight="1">
      <c r="A563" s="17" t="s">
        <v>30</v>
      </c>
      <c r="B563" s="16">
        <f>IFERROR(MIN(B562:K562),"-")</f>
        <v>269</v>
      </c>
      <c r="C563" s="18"/>
      <c r="D563" s="18"/>
      <c r="E563" s="18"/>
      <c r="F563" s="18"/>
      <c r="G563" s="18"/>
      <c r="H563" s="18"/>
      <c r="I563" s="18"/>
      <c r="J563" s="18"/>
      <c r="K563" s="18"/>
      <c r="L563" s="1"/>
      <c r="M563" s="1"/>
      <c r="N563" s="1"/>
    </row>
    <row r="564" ht="15.75" customHeight="1">
      <c r="A564" s="17" t="s">
        <v>31</v>
      </c>
      <c r="B564" s="16">
        <f>IFERROR(MEDIAN(B562:K562),"-")</f>
        <v>450</v>
      </c>
      <c r="C564" s="18"/>
      <c r="D564" s="18"/>
      <c r="E564" s="18"/>
      <c r="F564" s="18"/>
      <c r="G564" s="18"/>
      <c r="H564" s="18"/>
      <c r="I564" s="18"/>
      <c r="J564" s="18"/>
      <c r="K564" s="18"/>
      <c r="L564" s="1"/>
      <c r="M564" s="1"/>
      <c r="N564" s="1"/>
    </row>
    <row r="565" ht="15.75" customHeight="1">
      <c r="A565" s="17" t="s">
        <v>32</v>
      </c>
      <c r="B565" s="16">
        <f>IFERROR(AVERAGE(B562:K562),"-")</f>
        <v>389.6666667</v>
      </c>
      <c r="C565" s="18"/>
      <c r="D565" s="18"/>
      <c r="E565" s="18"/>
      <c r="F565" s="18"/>
      <c r="G565" s="18"/>
      <c r="H565" s="18"/>
      <c r="I565" s="18"/>
      <c r="J565" s="18"/>
      <c r="K565" s="18"/>
      <c r="L565" s="1"/>
      <c r="M565" s="1"/>
      <c r="N565" s="1"/>
    </row>
    <row r="566" ht="15.75" customHeight="1">
      <c r="A566" s="17" t="s">
        <v>33</v>
      </c>
      <c r="B566" s="16">
        <f>IFERROR(MAX(B562:K562),"-")</f>
        <v>450</v>
      </c>
      <c r="C566" s="18"/>
      <c r="D566" s="18"/>
      <c r="E566" s="18"/>
      <c r="F566" s="18"/>
      <c r="G566" s="18"/>
      <c r="H566" s="18"/>
      <c r="I566" s="18"/>
      <c r="J566" s="18"/>
      <c r="K566" s="18"/>
      <c r="L566" s="1"/>
      <c r="M566" s="1"/>
      <c r="N566" s="1"/>
    </row>
    <row r="567" ht="15.75" customHeight="1"/>
    <row r="568">
      <c r="A568" s="27" t="s">
        <v>367</v>
      </c>
      <c r="B568" s="4" t="s">
        <v>3</v>
      </c>
      <c r="C568" s="4" t="s">
        <v>4</v>
      </c>
      <c r="D568" s="4" t="s">
        <v>5</v>
      </c>
      <c r="E568" s="4" t="s">
        <v>6</v>
      </c>
      <c r="F568" s="4" t="s">
        <v>7</v>
      </c>
      <c r="G568" s="4" t="s">
        <v>8</v>
      </c>
      <c r="H568" s="4" t="s">
        <v>9</v>
      </c>
      <c r="I568" s="4" t="s">
        <v>10</v>
      </c>
      <c r="J568" s="4" t="s">
        <v>11</v>
      </c>
      <c r="K568" s="4" t="s">
        <v>12</v>
      </c>
      <c r="L568" s="5" t="s">
        <v>13</v>
      </c>
      <c r="M568" s="5" t="s">
        <v>14</v>
      </c>
      <c r="N568" s="5" t="s">
        <v>15</v>
      </c>
      <c r="O568" s="53"/>
      <c r="P568" s="53"/>
      <c r="Q568" s="53"/>
      <c r="R568" s="53"/>
      <c r="S568" s="53"/>
      <c r="T568" s="53"/>
      <c r="U568" s="53"/>
      <c r="V568" s="53"/>
      <c r="W568" s="53"/>
      <c r="X568" s="53"/>
      <c r="Y568" s="53"/>
      <c r="Z568" s="53"/>
    </row>
    <row r="569" ht="24.75" customHeight="1">
      <c r="A569" s="4" t="s">
        <v>16</v>
      </c>
      <c r="B569" s="6" t="s">
        <v>17</v>
      </c>
      <c r="C569" s="6" t="s">
        <v>35</v>
      </c>
      <c r="D569" s="6" t="s">
        <v>19</v>
      </c>
      <c r="E569" s="6" t="s">
        <v>20</v>
      </c>
      <c r="F569" s="8"/>
      <c r="G569" s="8"/>
      <c r="H569" s="8"/>
      <c r="I569" s="8"/>
      <c r="J569" s="8"/>
      <c r="K569" s="6"/>
      <c r="L569" s="9"/>
      <c r="M569" s="9"/>
      <c r="N569" s="9"/>
      <c r="O569" s="53"/>
      <c r="P569" s="53"/>
      <c r="Q569" s="53"/>
      <c r="R569" s="53"/>
      <c r="S569" s="53"/>
      <c r="T569" s="53"/>
      <c r="U569" s="53"/>
      <c r="V569" s="53"/>
      <c r="W569" s="53"/>
      <c r="X569" s="53"/>
      <c r="Y569" s="53"/>
      <c r="Z569" s="53"/>
    </row>
    <row r="570" ht="24.75" customHeight="1">
      <c r="A570" s="4" t="s">
        <v>22</v>
      </c>
      <c r="B570" s="6"/>
      <c r="C570" s="7" t="s">
        <v>368</v>
      </c>
      <c r="D570" s="6"/>
      <c r="E570" s="7" t="s">
        <v>369</v>
      </c>
      <c r="F570" s="6"/>
      <c r="G570" s="8"/>
      <c r="H570" s="8"/>
      <c r="I570" s="8"/>
      <c r="J570" s="8"/>
      <c r="K570" s="8"/>
      <c r="L570" s="12"/>
      <c r="M570" s="12"/>
      <c r="N570" s="12"/>
      <c r="O570" s="53"/>
      <c r="P570" s="53"/>
      <c r="Q570" s="53"/>
      <c r="R570" s="53"/>
      <c r="S570" s="53"/>
      <c r="T570" s="53"/>
      <c r="U570" s="53"/>
      <c r="V570" s="53"/>
      <c r="W570" s="53"/>
      <c r="X570" s="53"/>
      <c r="Y570" s="53"/>
      <c r="Z570" s="53"/>
    </row>
    <row r="571" ht="15.75" customHeight="1">
      <c r="A571" s="13" t="s">
        <v>52</v>
      </c>
      <c r="B571" s="14">
        <v>2703.8126</v>
      </c>
      <c r="C571" s="14">
        <v>2700.0</v>
      </c>
      <c r="D571" s="14" t="s">
        <v>28</v>
      </c>
      <c r="E571" s="14">
        <v>1850.0</v>
      </c>
      <c r="F571" s="15"/>
      <c r="G571" s="15"/>
      <c r="H571" s="15"/>
      <c r="I571" s="15"/>
      <c r="J571" s="15"/>
      <c r="K571" s="15"/>
      <c r="L571" s="16">
        <f>IFERROR(MEDIAN($B571:$K571),"-")</f>
        <v>2700</v>
      </c>
      <c r="M571" s="16">
        <f>IFERROR(L571*(1-50%),"-")</f>
        <v>1350</v>
      </c>
      <c r="N571" s="16">
        <f>IFERROR(L571*(1+50%),"-")</f>
        <v>4050</v>
      </c>
      <c r="O571" s="53"/>
      <c r="P571" s="53"/>
      <c r="Q571" s="53"/>
      <c r="R571" s="53"/>
      <c r="S571" s="53"/>
      <c r="T571" s="53"/>
      <c r="U571" s="53"/>
      <c r="V571" s="53"/>
      <c r="W571" s="53"/>
      <c r="X571" s="53"/>
      <c r="Y571" s="53"/>
      <c r="Z571" s="53"/>
    </row>
    <row r="572" ht="15.75" customHeight="1">
      <c r="A572" s="4" t="s">
        <v>29</v>
      </c>
      <c r="B572" s="15">
        <f t="shared" ref="B572:K572" si="58">IFERROR(IF(B571&gt;$N571,"Não válido",IF(B571&lt;$M571,"Não válido",B571)),"-")</f>
        <v>2703.8126</v>
      </c>
      <c r="C572" s="15">
        <f t="shared" si="58"/>
        <v>2700</v>
      </c>
      <c r="D572" s="15" t="str">
        <f t="shared" si="58"/>
        <v>Não válido</v>
      </c>
      <c r="E572" s="15">
        <f t="shared" si="58"/>
        <v>1850</v>
      </c>
      <c r="F572" s="15" t="str">
        <f t="shared" si="58"/>
        <v>Não válido</v>
      </c>
      <c r="G572" s="15" t="str">
        <f t="shared" si="58"/>
        <v>Não válido</v>
      </c>
      <c r="H572" s="15" t="str">
        <f t="shared" si="58"/>
        <v>Não válido</v>
      </c>
      <c r="I572" s="15" t="str">
        <f t="shared" si="58"/>
        <v>Não válido</v>
      </c>
      <c r="J572" s="15" t="str">
        <f t="shared" si="58"/>
        <v>Não válido</v>
      </c>
      <c r="K572" s="15" t="str">
        <f t="shared" si="58"/>
        <v>Não válido</v>
      </c>
      <c r="L572" s="1"/>
      <c r="M572" s="1"/>
      <c r="N572" s="1"/>
      <c r="O572" s="53"/>
      <c r="P572" s="53"/>
      <c r="Q572" s="53"/>
      <c r="R572" s="53"/>
      <c r="S572" s="53"/>
      <c r="T572" s="53"/>
      <c r="U572" s="53"/>
      <c r="V572" s="53"/>
      <c r="W572" s="53"/>
      <c r="X572" s="53"/>
      <c r="Y572" s="53"/>
      <c r="Z572" s="53"/>
    </row>
    <row r="573" ht="15.75" customHeight="1">
      <c r="A573" s="17" t="s">
        <v>30</v>
      </c>
      <c r="B573" s="16">
        <f>IFERROR(MIN(B572:K572),"-")</f>
        <v>1850</v>
      </c>
      <c r="C573" s="18"/>
      <c r="D573" s="18"/>
      <c r="E573" s="18"/>
      <c r="F573" s="18"/>
      <c r="G573" s="18"/>
      <c r="H573" s="18"/>
      <c r="I573" s="18"/>
      <c r="J573" s="18"/>
      <c r="K573" s="18"/>
      <c r="L573" s="1"/>
      <c r="M573" s="1"/>
      <c r="N573" s="1"/>
      <c r="O573" s="53"/>
      <c r="P573" s="53"/>
      <c r="Q573" s="53"/>
      <c r="R573" s="53"/>
      <c r="S573" s="53"/>
      <c r="T573" s="53"/>
      <c r="U573" s="53"/>
      <c r="V573" s="53"/>
      <c r="W573" s="53"/>
      <c r="X573" s="53"/>
      <c r="Y573" s="53"/>
      <c r="Z573" s="53"/>
    </row>
    <row r="574" ht="15.75" customHeight="1">
      <c r="A574" s="17" t="s">
        <v>31</v>
      </c>
      <c r="B574" s="16">
        <f>IFERROR(MEDIAN(B572:K572),"-")</f>
        <v>2700</v>
      </c>
      <c r="C574" s="18"/>
      <c r="D574" s="18"/>
      <c r="E574" s="18"/>
      <c r="F574" s="18"/>
      <c r="G574" s="18"/>
      <c r="H574" s="18"/>
      <c r="I574" s="18"/>
      <c r="J574" s="18"/>
      <c r="K574" s="18"/>
      <c r="L574" s="1"/>
      <c r="M574" s="1"/>
      <c r="N574" s="1"/>
      <c r="O574" s="53"/>
      <c r="P574" s="53"/>
      <c r="Q574" s="53"/>
      <c r="R574" s="53"/>
      <c r="S574" s="53"/>
      <c r="T574" s="53"/>
      <c r="U574" s="53"/>
      <c r="V574" s="53"/>
      <c r="W574" s="53"/>
      <c r="X574" s="53"/>
      <c r="Y574" s="53"/>
      <c r="Z574" s="53"/>
    </row>
    <row r="575" ht="15.75" customHeight="1">
      <c r="A575" s="17" t="s">
        <v>32</v>
      </c>
      <c r="B575" s="16">
        <f>IFERROR(AVERAGE(B572:K572),"-")</f>
        <v>2417.937533</v>
      </c>
      <c r="C575" s="18"/>
      <c r="D575" s="18"/>
      <c r="E575" s="18"/>
      <c r="F575" s="18"/>
      <c r="G575" s="18"/>
      <c r="H575" s="18"/>
      <c r="I575" s="18"/>
      <c r="J575" s="18"/>
      <c r="K575" s="18"/>
      <c r="L575" s="1"/>
      <c r="M575" s="1"/>
      <c r="N575" s="1"/>
      <c r="O575" s="53"/>
      <c r="P575" s="53"/>
      <c r="Q575" s="53"/>
      <c r="R575" s="53"/>
      <c r="S575" s="53"/>
      <c r="T575" s="53"/>
      <c r="U575" s="53"/>
      <c r="V575" s="53"/>
      <c r="W575" s="53"/>
      <c r="X575" s="53"/>
      <c r="Y575" s="53"/>
      <c r="Z575" s="53"/>
    </row>
    <row r="576" ht="15.75" customHeight="1">
      <c r="A576" s="17" t="s">
        <v>33</v>
      </c>
      <c r="B576" s="16">
        <f>IFERROR(MAX(B572:K572),"-")</f>
        <v>2703.8126</v>
      </c>
      <c r="C576" s="18"/>
      <c r="D576" s="18"/>
      <c r="E576" s="18"/>
      <c r="F576" s="18"/>
      <c r="G576" s="18"/>
      <c r="H576" s="18"/>
      <c r="I576" s="18"/>
      <c r="J576" s="18"/>
      <c r="K576" s="18"/>
      <c r="L576" s="1"/>
      <c r="M576" s="1"/>
      <c r="N576" s="1"/>
      <c r="O576" s="53"/>
      <c r="P576" s="53"/>
      <c r="Q576" s="53"/>
      <c r="R576" s="53"/>
      <c r="S576" s="53"/>
      <c r="T576" s="53"/>
      <c r="U576" s="53"/>
      <c r="V576" s="53"/>
      <c r="W576" s="53"/>
      <c r="X576" s="53"/>
      <c r="Y576" s="53"/>
      <c r="Z576" s="53"/>
    </row>
    <row r="577" ht="15.75" customHeight="1">
      <c r="A577" s="1"/>
      <c r="B577" s="1"/>
      <c r="C577" s="1"/>
      <c r="D577" s="1"/>
      <c r="E577" s="1"/>
      <c r="F577" s="1"/>
      <c r="G577" s="1"/>
      <c r="H577" s="1"/>
      <c r="I577" s="1"/>
      <c r="J577" s="1"/>
      <c r="K577" s="1"/>
      <c r="L577" s="1"/>
      <c r="M577" s="1"/>
      <c r="N577" s="1"/>
    </row>
    <row r="578">
      <c r="A578" s="27" t="s">
        <v>370</v>
      </c>
      <c r="B578" s="4" t="s">
        <v>3</v>
      </c>
      <c r="C578" s="4" t="s">
        <v>4</v>
      </c>
      <c r="D578" s="4" t="s">
        <v>5</v>
      </c>
      <c r="E578" s="4" t="s">
        <v>6</v>
      </c>
      <c r="F578" s="4" t="s">
        <v>7</v>
      </c>
      <c r="G578" s="4" t="s">
        <v>8</v>
      </c>
      <c r="H578" s="4" t="s">
        <v>9</v>
      </c>
      <c r="I578" s="4" t="s">
        <v>10</v>
      </c>
      <c r="J578" s="4" t="s">
        <v>11</v>
      </c>
      <c r="K578" s="4" t="s">
        <v>12</v>
      </c>
      <c r="L578" s="5" t="s">
        <v>13</v>
      </c>
      <c r="M578" s="5" t="s">
        <v>14</v>
      </c>
      <c r="N578" s="5" t="s">
        <v>15</v>
      </c>
    </row>
    <row r="579" ht="24.75" customHeight="1">
      <c r="A579" s="4" t="s">
        <v>16</v>
      </c>
      <c r="B579" s="6" t="s">
        <v>17</v>
      </c>
      <c r="C579" s="6" t="s">
        <v>35</v>
      </c>
      <c r="D579" s="6" t="s">
        <v>19</v>
      </c>
      <c r="E579" s="6" t="s">
        <v>20</v>
      </c>
      <c r="F579" s="7" t="s">
        <v>371</v>
      </c>
      <c r="G579" s="8"/>
      <c r="H579" s="8"/>
      <c r="I579" s="8"/>
      <c r="J579" s="8"/>
      <c r="K579" s="6"/>
      <c r="L579" s="9"/>
      <c r="M579" s="9"/>
      <c r="N579" s="9"/>
    </row>
    <row r="580" ht="24.75" customHeight="1">
      <c r="A580" s="4" t="s">
        <v>22</v>
      </c>
      <c r="B580" s="34"/>
      <c r="C580" s="7" t="s">
        <v>372</v>
      </c>
      <c r="D580" s="54"/>
      <c r="E580" s="22" t="s">
        <v>373</v>
      </c>
      <c r="F580" s="21" t="s">
        <v>374</v>
      </c>
      <c r="G580" s="8"/>
      <c r="H580" s="8"/>
      <c r="I580" s="8"/>
      <c r="J580" s="8"/>
      <c r="K580" s="8"/>
      <c r="L580" s="12"/>
      <c r="M580" s="12"/>
      <c r="N580" s="12"/>
    </row>
    <row r="581" ht="15.75" customHeight="1">
      <c r="A581" s="13" t="s">
        <v>52</v>
      </c>
      <c r="B581" s="14">
        <v>937.87303</v>
      </c>
      <c r="C581" s="14">
        <v>368.1</v>
      </c>
      <c r="D581" s="14" t="s">
        <v>28</v>
      </c>
      <c r="E581" s="24">
        <v>850.0</v>
      </c>
      <c r="F581" s="14">
        <v>669.9</v>
      </c>
      <c r="G581" s="15"/>
      <c r="H581" s="15"/>
      <c r="I581" s="15"/>
      <c r="J581" s="15"/>
      <c r="K581" s="15"/>
      <c r="L581" s="16">
        <f>IFERROR(MEDIAN($B581:$K581),"-")</f>
        <v>759.95</v>
      </c>
      <c r="M581" s="16">
        <f>IFERROR(L581*(1-50%),"-")</f>
        <v>379.975</v>
      </c>
      <c r="N581" s="16">
        <f>IFERROR(L581*(1+50%),"-")</f>
        <v>1139.925</v>
      </c>
    </row>
    <row r="582" ht="15.75" customHeight="1">
      <c r="A582" s="4" t="s">
        <v>29</v>
      </c>
      <c r="B582" s="15">
        <f t="shared" ref="B582:K582" si="59">IFERROR(IF(B581&gt;$N581,"Não válido",IF(B581&lt;$M581,"Não válido",B581)),"-")</f>
        <v>937.87303</v>
      </c>
      <c r="C582" s="15" t="str">
        <f t="shared" si="59"/>
        <v>Não válido</v>
      </c>
      <c r="D582" s="15" t="str">
        <f t="shared" si="59"/>
        <v>Não válido</v>
      </c>
      <c r="E582" s="15">
        <f t="shared" si="59"/>
        <v>850</v>
      </c>
      <c r="F582" s="15">
        <f t="shared" si="59"/>
        <v>669.9</v>
      </c>
      <c r="G582" s="15" t="str">
        <f t="shared" si="59"/>
        <v>Não válido</v>
      </c>
      <c r="H582" s="15" t="str">
        <f t="shared" si="59"/>
        <v>Não válido</v>
      </c>
      <c r="I582" s="15" t="str">
        <f t="shared" si="59"/>
        <v>Não válido</v>
      </c>
      <c r="J582" s="15" t="str">
        <f t="shared" si="59"/>
        <v>Não válido</v>
      </c>
      <c r="K582" s="15" t="str">
        <f t="shared" si="59"/>
        <v>Não válido</v>
      </c>
      <c r="L582" s="1"/>
      <c r="M582" s="1"/>
      <c r="N582" s="1"/>
    </row>
    <row r="583" ht="15.75" customHeight="1">
      <c r="A583" s="17" t="s">
        <v>30</v>
      </c>
      <c r="B583" s="16">
        <f>IFERROR(MIN(B582:K582),"-")</f>
        <v>669.9</v>
      </c>
      <c r="C583" s="18"/>
      <c r="D583" s="18"/>
      <c r="E583" s="18"/>
      <c r="F583" s="18"/>
      <c r="G583" s="18"/>
      <c r="H583" s="18"/>
      <c r="I583" s="18"/>
      <c r="J583" s="18"/>
      <c r="K583" s="18"/>
      <c r="L583" s="1"/>
      <c r="M583" s="1"/>
      <c r="N583" s="1"/>
    </row>
    <row r="584" ht="15.75" customHeight="1">
      <c r="A584" s="17" t="s">
        <v>31</v>
      </c>
      <c r="B584" s="16">
        <f>IFERROR(MEDIAN(B582:K582),"-")</f>
        <v>850</v>
      </c>
      <c r="C584" s="18"/>
      <c r="D584" s="18"/>
      <c r="E584" s="18"/>
      <c r="F584" s="18"/>
      <c r="G584" s="18"/>
      <c r="H584" s="18"/>
      <c r="I584" s="18"/>
      <c r="J584" s="18"/>
      <c r="K584" s="18"/>
      <c r="L584" s="1"/>
      <c r="M584" s="1"/>
      <c r="N584" s="1"/>
    </row>
    <row r="585" ht="15.75" customHeight="1">
      <c r="A585" s="17" t="s">
        <v>32</v>
      </c>
      <c r="B585" s="16">
        <f>IFERROR(AVERAGE(B582:K582),"-")</f>
        <v>819.2576767</v>
      </c>
      <c r="C585" s="18"/>
      <c r="D585" s="18"/>
      <c r="E585" s="18"/>
      <c r="F585" s="18"/>
      <c r="G585" s="18"/>
      <c r="H585" s="18"/>
      <c r="I585" s="18"/>
      <c r="J585" s="18"/>
      <c r="K585" s="18"/>
      <c r="L585" s="1"/>
      <c r="M585" s="1"/>
      <c r="N585" s="1"/>
    </row>
    <row r="586" ht="15.75" customHeight="1">
      <c r="A586" s="17" t="s">
        <v>33</v>
      </c>
      <c r="B586" s="16">
        <f>IFERROR(MAX(B582:K582),"-")</f>
        <v>937.87303</v>
      </c>
      <c r="C586" s="18"/>
      <c r="D586" s="18"/>
      <c r="E586" s="18"/>
      <c r="F586" s="18"/>
      <c r="G586" s="18"/>
      <c r="H586" s="18"/>
      <c r="I586" s="18"/>
      <c r="J586" s="18"/>
      <c r="K586" s="18"/>
      <c r="L586" s="1"/>
      <c r="M586" s="1"/>
      <c r="N586" s="1"/>
    </row>
    <row r="587" ht="15.75" customHeight="1">
      <c r="A587" s="1"/>
      <c r="B587" s="1"/>
      <c r="C587" s="1"/>
      <c r="D587" s="1"/>
      <c r="E587" s="1"/>
      <c r="F587" s="1"/>
      <c r="G587" s="1"/>
      <c r="H587" s="1"/>
      <c r="I587" s="1"/>
      <c r="J587" s="1"/>
      <c r="K587" s="1"/>
      <c r="L587" s="1"/>
      <c r="M587" s="1"/>
      <c r="N587" s="1"/>
    </row>
    <row r="588">
      <c r="A588" s="27" t="s">
        <v>375</v>
      </c>
      <c r="B588" s="4" t="s">
        <v>3</v>
      </c>
      <c r="C588" s="4" t="s">
        <v>4</v>
      </c>
      <c r="D588" s="4" t="s">
        <v>5</v>
      </c>
      <c r="E588" s="4" t="s">
        <v>6</v>
      </c>
      <c r="F588" s="4" t="s">
        <v>7</v>
      </c>
      <c r="G588" s="4" t="s">
        <v>8</v>
      </c>
      <c r="H588" s="4" t="s">
        <v>9</v>
      </c>
      <c r="I588" s="4" t="s">
        <v>10</v>
      </c>
      <c r="J588" s="4" t="s">
        <v>11</v>
      </c>
      <c r="K588" s="4" t="s">
        <v>12</v>
      </c>
      <c r="L588" s="5" t="s">
        <v>13</v>
      </c>
      <c r="M588" s="5" t="s">
        <v>14</v>
      </c>
      <c r="N588" s="5" t="s">
        <v>15</v>
      </c>
    </row>
    <row r="589" ht="24.75" customHeight="1">
      <c r="A589" s="4" t="s">
        <v>16</v>
      </c>
      <c r="B589" s="6" t="s">
        <v>17</v>
      </c>
      <c r="C589" s="6" t="s">
        <v>35</v>
      </c>
      <c r="D589" s="6" t="s">
        <v>19</v>
      </c>
      <c r="E589" s="6" t="s">
        <v>20</v>
      </c>
      <c r="F589" s="7" t="s">
        <v>371</v>
      </c>
      <c r="G589" s="8"/>
      <c r="H589" s="8"/>
      <c r="I589" s="8"/>
      <c r="J589" s="8"/>
      <c r="K589" s="6"/>
      <c r="L589" s="9"/>
      <c r="M589" s="9"/>
      <c r="N589" s="9"/>
    </row>
    <row r="590" ht="24.75" customHeight="1">
      <c r="A590" s="4" t="s">
        <v>22</v>
      </c>
      <c r="B590" s="55"/>
      <c r="C590" s="56" t="s">
        <v>376</v>
      </c>
      <c r="D590" s="29"/>
      <c r="E590" s="30"/>
      <c r="F590" s="7" t="s">
        <v>377</v>
      </c>
      <c r="G590" s="8"/>
      <c r="H590" s="8"/>
      <c r="I590" s="8"/>
      <c r="J590" s="8"/>
      <c r="K590" s="8"/>
      <c r="L590" s="12"/>
      <c r="M590" s="12"/>
      <c r="N590" s="12"/>
    </row>
    <row r="591" ht="15.75" customHeight="1">
      <c r="A591" s="13" t="s">
        <v>52</v>
      </c>
      <c r="B591" s="14">
        <v>223.00268</v>
      </c>
      <c r="C591" s="14">
        <v>184.76</v>
      </c>
      <c r="D591" s="14" t="s">
        <v>28</v>
      </c>
      <c r="E591" s="14" t="s">
        <v>28</v>
      </c>
      <c r="F591" s="14">
        <v>179.9</v>
      </c>
      <c r="G591" s="15"/>
      <c r="H591" s="15"/>
      <c r="I591" s="15"/>
      <c r="J591" s="15"/>
      <c r="K591" s="15"/>
      <c r="L591" s="16">
        <f>IFERROR(MEDIAN($B591:$K591),"-")</f>
        <v>184.76</v>
      </c>
      <c r="M591" s="16">
        <f>IFERROR(L591*(1-50%),"-")</f>
        <v>92.38</v>
      </c>
      <c r="N591" s="16">
        <f>IFERROR(L591*(1+50%),"-")</f>
        <v>277.14</v>
      </c>
    </row>
    <row r="592" ht="15.75" customHeight="1">
      <c r="A592" s="4" t="s">
        <v>29</v>
      </c>
      <c r="B592" s="15">
        <f t="shared" ref="B592:K592" si="60">IFERROR(IF(B591&gt;$N591,"Não válido",IF(B591&lt;$M591,"Não válido",B591)),"-")</f>
        <v>223.00268</v>
      </c>
      <c r="C592" s="15">
        <f t="shared" si="60"/>
        <v>184.76</v>
      </c>
      <c r="D592" s="15" t="str">
        <f t="shared" si="60"/>
        <v>Não válido</v>
      </c>
      <c r="E592" s="15" t="str">
        <f t="shared" si="60"/>
        <v>Não válido</v>
      </c>
      <c r="F592" s="15">
        <f t="shared" si="60"/>
        <v>179.9</v>
      </c>
      <c r="G592" s="15" t="str">
        <f t="shared" si="60"/>
        <v>Não válido</v>
      </c>
      <c r="H592" s="15" t="str">
        <f t="shared" si="60"/>
        <v>Não válido</v>
      </c>
      <c r="I592" s="15" t="str">
        <f t="shared" si="60"/>
        <v>Não válido</v>
      </c>
      <c r="J592" s="15" t="str">
        <f t="shared" si="60"/>
        <v>Não válido</v>
      </c>
      <c r="K592" s="15" t="str">
        <f t="shared" si="60"/>
        <v>Não válido</v>
      </c>
      <c r="L592" s="1"/>
      <c r="M592" s="1"/>
      <c r="N592" s="1"/>
    </row>
    <row r="593" ht="15.75" customHeight="1">
      <c r="A593" s="17" t="s">
        <v>30</v>
      </c>
      <c r="B593" s="16">
        <f>IFERROR(MIN(B592:K592),"-")</f>
        <v>179.9</v>
      </c>
      <c r="C593" s="18"/>
      <c r="D593" s="18"/>
      <c r="E593" s="18"/>
      <c r="F593" s="18"/>
      <c r="G593" s="18"/>
      <c r="H593" s="18"/>
      <c r="I593" s="18"/>
      <c r="J593" s="18"/>
      <c r="K593" s="18"/>
      <c r="L593" s="1"/>
      <c r="M593" s="1"/>
      <c r="N593" s="1"/>
    </row>
    <row r="594" ht="15.75" customHeight="1">
      <c r="A594" s="17" t="s">
        <v>31</v>
      </c>
      <c r="B594" s="16">
        <f>IFERROR(MEDIAN(B592:K592),"-")</f>
        <v>184.76</v>
      </c>
      <c r="C594" s="18"/>
      <c r="D594" s="18"/>
      <c r="E594" s="18"/>
      <c r="F594" s="18"/>
      <c r="G594" s="18"/>
      <c r="H594" s="18"/>
      <c r="I594" s="18"/>
      <c r="J594" s="18"/>
      <c r="K594" s="18"/>
      <c r="L594" s="1"/>
      <c r="M594" s="1"/>
      <c r="N594" s="1"/>
    </row>
    <row r="595" ht="15.75" customHeight="1">
      <c r="A595" s="17" t="s">
        <v>32</v>
      </c>
      <c r="B595" s="16">
        <f>IFERROR(AVERAGE(B592:K592),"-")</f>
        <v>195.88756</v>
      </c>
      <c r="C595" s="18"/>
      <c r="D595" s="18"/>
      <c r="E595" s="18"/>
      <c r="F595" s="18"/>
      <c r="G595" s="18"/>
      <c r="H595" s="18"/>
      <c r="I595" s="18"/>
      <c r="J595" s="18"/>
      <c r="K595" s="18"/>
      <c r="L595" s="1"/>
      <c r="M595" s="1"/>
      <c r="N595" s="1"/>
    </row>
    <row r="596" ht="15.75" customHeight="1">
      <c r="A596" s="17" t="s">
        <v>33</v>
      </c>
      <c r="B596" s="16">
        <f>IFERROR(MAX(B592:K592),"-")</f>
        <v>223.00268</v>
      </c>
      <c r="C596" s="18"/>
      <c r="D596" s="18"/>
      <c r="E596" s="18"/>
      <c r="F596" s="18"/>
      <c r="G596" s="18"/>
      <c r="H596" s="18"/>
      <c r="I596" s="18"/>
      <c r="J596" s="18"/>
      <c r="K596" s="18"/>
      <c r="L596" s="1"/>
      <c r="M596" s="1"/>
      <c r="N596" s="1"/>
    </row>
    <row r="597" ht="15.75" customHeight="1">
      <c r="A597" s="1"/>
      <c r="B597" s="1"/>
      <c r="C597" s="1"/>
      <c r="D597" s="1"/>
      <c r="E597" s="1"/>
      <c r="F597" s="1"/>
      <c r="G597" s="1"/>
      <c r="H597" s="1"/>
      <c r="I597" s="1"/>
      <c r="J597" s="1"/>
      <c r="K597" s="1"/>
      <c r="L597" s="1"/>
      <c r="M597" s="1"/>
      <c r="N597" s="1"/>
    </row>
    <row r="598" ht="24.75" customHeight="1">
      <c r="A598" s="27" t="s">
        <v>378</v>
      </c>
      <c r="B598" s="4" t="s">
        <v>3</v>
      </c>
      <c r="C598" s="4" t="s">
        <v>4</v>
      </c>
      <c r="D598" s="4" t="s">
        <v>5</v>
      </c>
      <c r="E598" s="4" t="s">
        <v>6</v>
      </c>
      <c r="F598" s="4" t="s">
        <v>7</v>
      </c>
      <c r="G598" s="4" t="s">
        <v>8</v>
      </c>
      <c r="H598" s="4" t="s">
        <v>9</v>
      </c>
      <c r="I598" s="4" t="s">
        <v>10</v>
      </c>
      <c r="J598" s="4" t="s">
        <v>11</v>
      </c>
      <c r="K598" s="4" t="s">
        <v>12</v>
      </c>
      <c r="L598" s="5" t="s">
        <v>13</v>
      </c>
      <c r="M598" s="5" t="s">
        <v>14</v>
      </c>
      <c r="N598" s="5" t="s">
        <v>15</v>
      </c>
    </row>
    <row r="599" ht="24.75" customHeight="1">
      <c r="A599" s="4" t="s">
        <v>16</v>
      </c>
      <c r="B599" s="6" t="s">
        <v>17</v>
      </c>
      <c r="C599" s="6" t="s">
        <v>35</v>
      </c>
      <c r="D599" s="6" t="s">
        <v>19</v>
      </c>
      <c r="E599" s="6" t="s">
        <v>20</v>
      </c>
      <c r="F599" s="7" t="s">
        <v>363</v>
      </c>
      <c r="G599" s="39" t="s">
        <v>379</v>
      </c>
      <c r="H599" s="39" t="s">
        <v>380</v>
      </c>
      <c r="I599" s="8"/>
      <c r="J599" s="8"/>
      <c r="K599" s="6"/>
      <c r="L599" s="9"/>
      <c r="M599" s="9"/>
      <c r="N599" s="9"/>
    </row>
    <row r="600" ht="24.75" customHeight="1">
      <c r="A600" s="4" t="s">
        <v>22</v>
      </c>
      <c r="B600" s="6"/>
      <c r="C600" s="6"/>
      <c r="D600" s="6"/>
      <c r="E600" s="6"/>
      <c r="F600" s="7" t="s">
        <v>378</v>
      </c>
      <c r="G600" s="11" t="s">
        <v>381</v>
      </c>
      <c r="H600" s="11" t="s">
        <v>382</v>
      </c>
      <c r="I600" s="8"/>
      <c r="J600" s="8"/>
      <c r="K600" s="8"/>
      <c r="L600" s="12"/>
      <c r="M600" s="12"/>
      <c r="N600" s="12"/>
    </row>
    <row r="601" ht="24.75" customHeight="1">
      <c r="A601" s="13" t="s">
        <v>52</v>
      </c>
      <c r="B601" s="14" t="s">
        <v>28</v>
      </c>
      <c r="C601" s="14" t="s">
        <v>28</v>
      </c>
      <c r="D601" s="14" t="s">
        <v>28</v>
      </c>
      <c r="E601" s="14" t="s">
        <v>28</v>
      </c>
      <c r="F601" s="14">
        <v>160.99</v>
      </c>
      <c r="G601" s="14">
        <v>187.99</v>
      </c>
      <c r="H601" s="14">
        <v>123.93</v>
      </c>
      <c r="I601" s="15"/>
      <c r="J601" s="15"/>
      <c r="K601" s="15"/>
      <c r="L601" s="16">
        <f>IFERROR(MEDIAN($B601:$K601),"-")</f>
        <v>160.99</v>
      </c>
      <c r="M601" s="16">
        <f>IFERROR(L601*(1-50%),"-")</f>
        <v>80.495</v>
      </c>
      <c r="N601" s="16">
        <f>IFERROR(L601*(1+50%),"-")</f>
        <v>241.485</v>
      </c>
    </row>
    <row r="602" ht="15.75" customHeight="1">
      <c r="A602" s="4" t="s">
        <v>29</v>
      </c>
      <c r="B602" s="15" t="str">
        <f t="shared" ref="B602:K602" si="61">IFERROR(IF(B601&gt;$N601,"Não válido",IF(B601&lt;$M601,"Não válido",B601)),"-")</f>
        <v>Não válido</v>
      </c>
      <c r="C602" s="15" t="str">
        <f t="shared" si="61"/>
        <v>Não válido</v>
      </c>
      <c r="D602" s="15" t="str">
        <f t="shared" si="61"/>
        <v>Não válido</v>
      </c>
      <c r="E602" s="15" t="str">
        <f t="shared" si="61"/>
        <v>Não válido</v>
      </c>
      <c r="F602" s="15">
        <f t="shared" si="61"/>
        <v>160.99</v>
      </c>
      <c r="G602" s="15">
        <f t="shared" si="61"/>
        <v>187.99</v>
      </c>
      <c r="H602" s="15">
        <f t="shared" si="61"/>
        <v>123.93</v>
      </c>
      <c r="I602" s="15" t="str">
        <f t="shared" si="61"/>
        <v>Não válido</v>
      </c>
      <c r="J602" s="15" t="str">
        <f t="shared" si="61"/>
        <v>Não válido</v>
      </c>
      <c r="K602" s="15" t="str">
        <f t="shared" si="61"/>
        <v>Não válido</v>
      </c>
      <c r="L602" s="1"/>
      <c r="M602" s="1"/>
      <c r="N602" s="1"/>
    </row>
    <row r="603" ht="15.75" customHeight="1">
      <c r="A603" s="17" t="s">
        <v>30</v>
      </c>
      <c r="B603" s="16">
        <f>IFERROR(MIN(B602:K602),"-")</f>
        <v>123.93</v>
      </c>
      <c r="C603" s="18"/>
      <c r="D603" s="18"/>
      <c r="E603" s="18"/>
      <c r="F603" s="18"/>
      <c r="G603" s="18"/>
      <c r="H603" s="18"/>
      <c r="I603" s="18"/>
      <c r="J603" s="18"/>
      <c r="K603" s="18"/>
      <c r="L603" s="1"/>
      <c r="M603" s="1"/>
      <c r="N603" s="1"/>
    </row>
    <row r="604" ht="15.75" customHeight="1">
      <c r="A604" s="17" t="s">
        <v>31</v>
      </c>
      <c r="B604" s="16">
        <f>IFERROR(MEDIAN(B602:K602),"-")</f>
        <v>160.99</v>
      </c>
      <c r="C604" s="18"/>
      <c r="D604" s="18"/>
      <c r="E604" s="18"/>
      <c r="F604" s="18"/>
      <c r="G604" s="18"/>
      <c r="H604" s="18"/>
      <c r="I604" s="18"/>
      <c r="J604" s="18"/>
      <c r="K604" s="18"/>
      <c r="L604" s="1"/>
      <c r="M604" s="1"/>
      <c r="N604" s="1"/>
    </row>
    <row r="605" ht="15.75" customHeight="1">
      <c r="A605" s="17" t="s">
        <v>32</v>
      </c>
      <c r="B605" s="16">
        <f>IFERROR(AVERAGE(B602:K602),"-")</f>
        <v>157.6366667</v>
      </c>
      <c r="C605" s="18"/>
      <c r="D605" s="18"/>
      <c r="E605" s="18"/>
      <c r="F605" s="18"/>
      <c r="G605" s="18"/>
      <c r="H605" s="18"/>
      <c r="I605" s="18"/>
      <c r="J605" s="18"/>
      <c r="K605" s="18"/>
      <c r="L605" s="1"/>
      <c r="M605" s="1"/>
      <c r="N605" s="1"/>
    </row>
    <row r="606" ht="15.75" customHeight="1">
      <c r="A606" s="17" t="s">
        <v>33</v>
      </c>
      <c r="B606" s="16">
        <f>IFERROR(MAX(B602:K602),"-")</f>
        <v>187.99</v>
      </c>
      <c r="C606" s="18"/>
      <c r="D606" s="18"/>
      <c r="E606" s="18"/>
      <c r="F606" s="18"/>
      <c r="G606" s="18"/>
      <c r="H606" s="18"/>
      <c r="I606" s="18"/>
      <c r="J606" s="18"/>
      <c r="K606" s="18"/>
      <c r="L606" s="1"/>
      <c r="M606" s="1"/>
      <c r="N606" s="1"/>
    </row>
    <row r="607" ht="15.75" customHeight="1">
      <c r="A607" s="1"/>
      <c r="B607" s="1"/>
      <c r="C607" s="1"/>
      <c r="D607" s="1"/>
      <c r="E607" s="1"/>
      <c r="F607" s="1"/>
      <c r="G607" s="1"/>
      <c r="H607" s="1"/>
      <c r="I607" s="1"/>
      <c r="J607" s="1"/>
      <c r="K607" s="1"/>
      <c r="L607" s="1"/>
      <c r="M607" s="1"/>
      <c r="N607" s="1"/>
    </row>
    <row r="608">
      <c r="A608" s="27" t="s">
        <v>383</v>
      </c>
      <c r="B608" s="4" t="s">
        <v>3</v>
      </c>
      <c r="C608" s="4" t="s">
        <v>4</v>
      </c>
      <c r="D608" s="4" t="s">
        <v>5</v>
      </c>
      <c r="E608" s="4" t="s">
        <v>6</v>
      </c>
      <c r="F608" s="4" t="s">
        <v>7</v>
      </c>
      <c r="G608" s="4" t="s">
        <v>8</v>
      </c>
      <c r="H608" s="4" t="s">
        <v>9</v>
      </c>
      <c r="I608" s="4" t="s">
        <v>10</v>
      </c>
      <c r="J608" s="4" t="s">
        <v>11</v>
      </c>
      <c r="K608" s="4" t="s">
        <v>12</v>
      </c>
      <c r="L608" s="5" t="s">
        <v>13</v>
      </c>
      <c r="M608" s="5" t="s">
        <v>14</v>
      </c>
      <c r="N608" s="5" t="s">
        <v>15</v>
      </c>
    </row>
    <row r="609" ht="24.75" customHeight="1">
      <c r="A609" s="4" t="s">
        <v>16</v>
      </c>
      <c r="B609" s="6" t="s">
        <v>17</v>
      </c>
      <c r="C609" s="6" t="s">
        <v>35</v>
      </c>
      <c r="D609" s="6" t="s">
        <v>19</v>
      </c>
      <c r="E609" s="6" t="s">
        <v>20</v>
      </c>
      <c r="F609" s="7" t="s">
        <v>63</v>
      </c>
      <c r="G609" s="39" t="s">
        <v>384</v>
      </c>
      <c r="H609" s="39" t="s">
        <v>385</v>
      </c>
      <c r="I609" s="8"/>
      <c r="J609" s="8"/>
      <c r="K609" s="6"/>
      <c r="L609" s="9"/>
      <c r="M609" s="9"/>
      <c r="N609" s="9"/>
    </row>
    <row r="610" ht="24.75" customHeight="1">
      <c r="A610" s="4" t="s">
        <v>22</v>
      </c>
      <c r="B610" s="54"/>
      <c r="C610" s="29"/>
      <c r="D610" s="31"/>
      <c r="E610" s="8"/>
      <c r="F610" s="7" t="s">
        <v>386</v>
      </c>
      <c r="G610" s="11" t="s">
        <v>387</v>
      </c>
      <c r="H610" s="11" t="s">
        <v>388</v>
      </c>
      <c r="I610" s="8"/>
      <c r="J610" s="8"/>
      <c r="K610" s="8"/>
      <c r="L610" s="12"/>
      <c r="M610" s="12"/>
      <c r="N610" s="12"/>
    </row>
    <row r="611" ht="15.75" customHeight="1">
      <c r="A611" s="13" t="s">
        <v>52</v>
      </c>
      <c r="B611" s="14" t="s">
        <v>28</v>
      </c>
      <c r="C611" s="14" t="s">
        <v>28</v>
      </c>
      <c r="D611" s="14" t="s">
        <v>28</v>
      </c>
      <c r="E611" s="14" t="s">
        <v>28</v>
      </c>
      <c r="F611" s="14">
        <v>199.9</v>
      </c>
      <c r="G611" s="14">
        <v>313.42</v>
      </c>
      <c r="H611" s="14">
        <v>246.31</v>
      </c>
      <c r="I611" s="15"/>
      <c r="J611" s="15"/>
      <c r="K611" s="15"/>
      <c r="L611" s="16">
        <f>IFERROR(MEDIAN($B611:$K611),"-")</f>
        <v>246.31</v>
      </c>
      <c r="M611" s="16">
        <f>IFERROR(L611*(1-50%),"-")</f>
        <v>123.155</v>
      </c>
      <c r="N611" s="16">
        <f>IFERROR(L611*(1+50%),"-")</f>
        <v>369.465</v>
      </c>
    </row>
    <row r="612" ht="15.75" customHeight="1">
      <c r="A612" s="4" t="s">
        <v>29</v>
      </c>
      <c r="B612" s="15" t="str">
        <f t="shared" ref="B612:K612" si="62">IFERROR(IF(B611&gt;$N611,"Não válido",IF(B611&lt;$M611,"Não válido",B611)),"-")</f>
        <v>Não válido</v>
      </c>
      <c r="C612" s="15" t="str">
        <f t="shared" si="62"/>
        <v>Não válido</v>
      </c>
      <c r="D612" s="15" t="str">
        <f t="shared" si="62"/>
        <v>Não válido</v>
      </c>
      <c r="E612" s="15" t="str">
        <f t="shared" si="62"/>
        <v>Não válido</v>
      </c>
      <c r="F612" s="15">
        <f t="shared" si="62"/>
        <v>199.9</v>
      </c>
      <c r="G612" s="15">
        <f t="shared" si="62"/>
        <v>313.42</v>
      </c>
      <c r="H612" s="15">
        <f t="shared" si="62"/>
        <v>246.31</v>
      </c>
      <c r="I612" s="15" t="str">
        <f t="shared" si="62"/>
        <v>Não válido</v>
      </c>
      <c r="J612" s="15" t="str">
        <f t="shared" si="62"/>
        <v>Não válido</v>
      </c>
      <c r="K612" s="15" t="str">
        <f t="shared" si="62"/>
        <v>Não válido</v>
      </c>
      <c r="L612" s="1"/>
      <c r="M612" s="1"/>
      <c r="N612" s="1"/>
    </row>
    <row r="613" ht="15.75" customHeight="1">
      <c r="A613" s="17" t="s">
        <v>30</v>
      </c>
      <c r="B613" s="16">
        <f>IFERROR(MIN(B612:K612),"-")</f>
        <v>199.9</v>
      </c>
      <c r="C613" s="18"/>
      <c r="D613" s="18"/>
      <c r="E613" s="18"/>
      <c r="F613" s="18"/>
      <c r="G613" s="18"/>
      <c r="H613" s="18"/>
      <c r="I613" s="18"/>
      <c r="J613" s="18"/>
      <c r="K613" s="18"/>
      <c r="L613" s="1"/>
      <c r="M613" s="1"/>
      <c r="N613" s="1"/>
    </row>
    <row r="614" ht="15.75" customHeight="1">
      <c r="A614" s="17" t="s">
        <v>31</v>
      </c>
      <c r="B614" s="16">
        <f>IFERROR(MEDIAN(B612:K612),"-")</f>
        <v>246.31</v>
      </c>
      <c r="C614" s="18"/>
      <c r="D614" s="18"/>
      <c r="E614" s="18"/>
      <c r="F614" s="18"/>
      <c r="G614" s="18"/>
      <c r="H614" s="18"/>
      <c r="I614" s="18"/>
      <c r="J614" s="18"/>
      <c r="K614" s="18"/>
      <c r="L614" s="1"/>
      <c r="M614" s="1"/>
      <c r="N614" s="1"/>
    </row>
    <row r="615" ht="15.75" customHeight="1">
      <c r="A615" s="17" t="s">
        <v>32</v>
      </c>
      <c r="B615" s="16">
        <f>IFERROR(AVERAGE(B612:K612),"-")</f>
        <v>253.21</v>
      </c>
      <c r="C615" s="18"/>
      <c r="D615" s="18"/>
      <c r="E615" s="18"/>
      <c r="F615" s="18"/>
      <c r="G615" s="18"/>
      <c r="H615" s="18"/>
      <c r="I615" s="18"/>
      <c r="J615" s="18"/>
      <c r="K615" s="18"/>
      <c r="L615" s="1"/>
      <c r="M615" s="1"/>
      <c r="N615" s="1"/>
    </row>
    <row r="616" ht="15.75" customHeight="1">
      <c r="A616" s="17" t="s">
        <v>33</v>
      </c>
      <c r="B616" s="16">
        <f>IFERROR(MAX(B612:K612),"-")</f>
        <v>313.42</v>
      </c>
      <c r="C616" s="18"/>
      <c r="D616" s="18"/>
      <c r="E616" s="18"/>
      <c r="F616" s="18"/>
      <c r="G616" s="18"/>
      <c r="H616" s="18"/>
      <c r="I616" s="18"/>
      <c r="J616" s="18"/>
      <c r="K616" s="18"/>
      <c r="L616" s="1"/>
      <c r="M616" s="1"/>
      <c r="N616" s="1"/>
    </row>
    <row r="617" ht="15.75" customHeight="1">
      <c r="A617" s="1"/>
      <c r="B617" s="1"/>
      <c r="C617" s="1"/>
      <c r="D617" s="1"/>
      <c r="E617" s="1"/>
      <c r="F617" s="1"/>
      <c r="G617" s="1"/>
      <c r="H617" s="1"/>
      <c r="I617" s="1"/>
      <c r="J617" s="1"/>
      <c r="K617" s="1"/>
      <c r="L617" s="1"/>
      <c r="M617" s="1"/>
      <c r="N617" s="1"/>
    </row>
    <row r="618" ht="15.75" customHeight="1">
      <c r="A618" s="27" t="s">
        <v>389</v>
      </c>
      <c r="B618" s="4" t="s">
        <v>3</v>
      </c>
      <c r="C618" s="4" t="s">
        <v>4</v>
      </c>
      <c r="D618" s="4" t="s">
        <v>5</v>
      </c>
      <c r="E618" s="4" t="s">
        <v>6</v>
      </c>
      <c r="F618" s="4" t="s">
        <v>7</v>
      </c>
      <c r="G618" s="4" t="s">
        <v>8</v>
      </c>
      <c r="H618" s="4" t="s">
        <v>9</v>
      </c>
      <c r="I618" s="4" t="s">
        <v>10</v>
      </c>
      <c r="J618" s="4" t="s">
        <v>11</v>
      </c>
      <c r="K618" s="4" t="s">
        <v>12</v>
      </c>
      <c r="L618" s="5" t="s">
        <v>13</v>
      </c>
      <c r="M618" s="5" t="s">
        <v>14</v>
      </c>
      <c r="N618" s="5" t="s">
        <v>15</v>
      </c>
    </row>
    <row r="619" ht="24.75" customHeight="1">
      <c r="A619" s="4" t="s">
        <v>16</v>
      </c>
      <c r="B619" s="6" t="s">
        <v>17</v>
      </c>
      <c r="C619" s="6" t="s">
        <v>35</v>
      </c>
      <c r="D619" s="6" t="s">
        <v>19</v>
      </c>
      <c r="E619" s="6" t="s">
        <v>20</v>
      </c>
      <c r="F619" s="8"/>
      <c r="G619" s="8"/>
      <c r="H619" s="8"/>
      <c r="I619" s="8"/>
      <c r="J619" s="8"/>
      <c r="K619" s="6"/>
      <c r="L619" s="9"/>
      <c r="M619" s="9"/>
      <c r="N619" s="9"/>
    </row>
    <row r="620" ht="24.75" customHeight="1">
      <c r="A620" s="4" t="s">
        <v>22</v>
      </c>
      <c r="B620" s="34"/>
      <c r="C620" s="7" t="s">
        <v>390</v>
      </c>
      <c r="D620" s="6"/>
      <c r="E620" s="11" t="s">
        <v>391</v>
      </c>
      <c r="F620" s="8"/>
      <c r="G620" s="8"/>
      <c r="H620" s="8"/>
      <c r="I620" s="8"/>
      <c r="J620" s="8"/>
      <c r="K620" s="8"/>
      <c r="L620" s="12"/>
      <c r="M620" s="12"/>
      <c r="N620" s="12"/>
    </row>
    <row r="621" ht="15.75" customHeight="1">
      <c r="A621" s="13" t="s">
        <v>52</v>
      </c>
      <c r="B621" s="14">
        <v>63.291667</v>
      </c>
      <c r="C621" s="14">
        <v>74.4</v>
      </c>
      <c r="D621" s="14" t="s">
        <v>28</v>
      </c>
      <c r="E621" s="14">
        <v>95.0</v>
      </c>
      <c r="F621" s="15"/>
      <c r="G621" s="15"/>
      <c r="H621" s="15"/>
      <c r="I621" s="15"/>
      <c r="J621" s="15"/>
      <c r="K621" s="15"/>
      <c r="L621" s="16">
        <f>IFERROR(MEDIAN($B621:$K621),"-")</f>
        <v>74.4</v>
      </c>
      <c r="M621" s="16">
        <f>IFERROR(L621*(1-50%),"-")</f>
        <v>37.2</v>
      </c>
      <c r="N621" s="16">
        <f>IFERROR(L621*(1+50%),"-")</f>
        <v>111.6</v>
      </c>
    </row>
    <row r="622" ht="15.75" customHeight="1">
      <c r="A622" s="4" t="s">
        <v>29</v>
      </c>
      <c r="B622" s="15">
        <f t="shared" ref="B622:K622" si="63">IFERROR(IF(B621&gt;$N621,"Não válido",IF(B621&lt;$M621,"Não válido",B621)),"-")</f>
        <v>63.291667</v>
      </c>
      <c r="C622" s="15">
        <f t="shared" si="63"/>
        <v>74.4</v>
      </c>
      <c r="D622" s="15" t="str">
        <f t="shared" si="63"/>
        <v>Não válido</v>
      </c>
      <c r="E622" s="15">
        <f t="shared" si="63"/>
        <v>95</v>
      </c>
      <c r="F622" s="15" t="str">
        <f t="shared" si="63"/>
        <v>Não válido</v>
      </c>
      <c r="G622" s="15" t="str">
        <f t="shared" si="63"/>
        <v>Não válido</v>
      </c>
      <c r="H622" s="15" t="str">
        <f t="shared" si="63"/>
        <v>Não válido</v>
      </c>
      <c r="I622" s="15" t="str">
        <f t="shared" si="63"/>
        <v>Não válido</v>
      </c>
      <c r="J622" s="15" t="str">
        <f t="shared" si="63"/>
        <v>Não válido</v>
      </c>
      <c r="K622" s="15" t="str">
        <f t="shared" si="63"/>
        <v>Não válido</v>
      </c>
      <c r="L622" s="1"/>
      <c r="M622" s="1"/>
      <c r="N622" s="1"/>
    </row>
    <row r="623" ht="15.75" customHeight="1">
      <c r="A623" s="17" t="s">
        <v>30</v>
      </c>
      <c r="B623" s="16">
        <f>IFERROR(MIN(B622:K622),"-")</f>
        <v>63.291667</v>
      </c>
      <c r="C623" s="18"/>
      <c r="D623" s="18"/>
      <c r="E623" s="18"/>
      <c r="F623" s="18"/>
      <c r="G623" s="18"/>
      <c r="H623" s="18"/>
      <c r="I623" s="18"/>
      <c r="J623" s="18"/>
      <c r="K623" s="18"/>
      <c r="L623" s="1"/>
      <c r="M623" s="1"/>
      <c r="N623" s="1"/>
    </row>
    <row r="624" ht="15.75" customHeight="1">
      <c r="A624" s="17" t="s">
        <v>31</v>
      </c>
      <c r="B624" s="16">
        <f>IFERROR(MEDIAN(B622:K622),"-")</f>
        <v>74.4</v>
      </c>
      <c r="C624" s="18"/>
      <c r="D624" s="18"/>
      <c r="E624" s="18"/>
      <c r="F624" s="18"/>
      <c r="G624" s="18"/>
      <c r="H624" s="18"/>
      <c r="I624" s="18"/>
      <c r="J624" s="18"/>
      <c r="K624" s="18"/>
      <c r="L624" s="1"/>
      <c r="M624" s="1"/>
      <c r="N624" s="1"/>
    </row>
    <row r="625" ht="15.75" customHeight="1">
      <c r="A625" s="17" t="s">
        <v>32</v>
      </c>
      <c r="B625" s="16">
        <f>IFERROR(AVERAGE(B622:K622),"-")</f>
        <v>77.563889</v>
      </c>
      <c r="C625" s="18"/>
      <c r="D625" s="18"/>
      <c r="E625" s="18"/>
      <c r="F625" s="18"/>
      <c r="G625" s="18"/>
      <c r="H625" s="18"/>
      <c r="I625" s="18"/>
      <c r="J625" s="18"/>
      <c r="K625" s="18"/>
      <c r="L625" s="1"/>
      <c r="M625" s="1"/>
      <c r="N625" s="1"/>
    </row>
    <row r="626" ht="15.75" customHeight="1">
      <c r="A626" s="17" t="s">
        <v>33</v>
      </c>
      <c r="B626" s="16">
        <f>IFERROR(MAX(B622:K622),"-")</f>
        <v>95</v>
      </c>
      <c r="C626" s="18"/>
      <c r="D626" s="18"/>
      <c r="E626" s="18"/>
      <c r="F626" s="18"/>
      <c r="G626" s="18"/>
      <c r="H626" s="18"/>
      <c r="I626" s="18"/>
      <c r="J626" s="18"/>
      <c r="K626" s="18"/>
      <c r="L626" s="1"/>
      <c r="M626" s="1"/>
      <c r="N626" s="1"/>
    </row>
    <row r="627" ht="15.75" customHeight="1">
      <c r="A627" s="1"/>
      <c r="B627" s="1"/>
      <c r="C627" s="1"/>
      <c r="D627" s="1"/>
      <c r="E627" s="1"/>
      <c r="F627" s="1"/>
      <c r="G627" s="1"/>
      <c r="H627" s="1"/>
      <c r="I627" s="1"/>
      <c r="J627" s="1"/>
      <c r="K627" s="1"/>
      <c r="L627" s="1"/>
      <c r="M627" s="1"/>
      <c r="N627" s="1"/>
    </row>
    <row r="628">
      <c r="A628" s="27" t="s">
        <v>392</v>
      </c>
      <c r="B628" s="4" t="s">
        <v>3</v>
      </c>
      <c r="C628" s="4" t="s">
        <v>4</v>
      </c>
      <c r="D628" s="4" t="s">
        <v>5</v>
      </c>
      <c r="E628" s="4" t="s">
        <v>6</v>
      </c>
      <c r="F628" s="4" t="s">
        <v>7</v>
      </c>
      <c r="G628" s="4" t="s">
        <v>8</v>
      </c>
      <c r="H628" s="4" t="s">
        <v>9</v>
      </c>
      <c r="I628" s="4" t="s">
        <v>10</v>
      </c>
      <c r="J628" s="4" t="s">
        <v>11</v>
      </c>
      <c r="K628" s="4" t="s">
        <v>12</v>
      </c>
      <c r="L628" s="5" t="s">
        <v>13</v>
      </c>
      <c r="M628" s="5" t="s">
        <v>14</v>
      </c>
      <c r="N628" s="5" t="s">
        <v>15</v>
      </c>
    </row>
    <row r="629" ht="24.75" customHeight="1">
      <c r="A629" s="4" t="s">
        <v>16</v>
      </c>
      <c r="B629" s="6" t="s">
        <v>17</v>
      </c>
      <c r="C629" s="6" t="s">
        <v>35</v>
      </c>
      <c r="D629" s="6" t="s">
        <v>19</v>
      </c>
      <c r="E629" s="6" t="s">
        <v>20</v>
      </c>
      <c r="F629" s="39" t="s">
        <v>393</v>
      </c>
      <c r="G629" s="39" t="s">
        <v>394</v>
      </c>
      <c r="H629" s="39" t="s">
        <v>395</v>
      </c>
      <c r="I629" s="8"/>
      <c r="J629" s="8"/>
      <c r="K629" s="6"/>
      <c r="L629" s="9"/>
      <c r="M629" s="9"/>
      <c r="N629" s="9"/>
    </row>
    <row r="630" ht="24.75" customHeight="1">
      <c r="A630" s="4" t="s">
        <v>22</v>
      </c>
      <c r="B630" s="31"/>
      <c r="C630" s="29"/>
      <c r="D630" s="30"/>
      <c r="E630" s="8"/>
      <c r="F630" s="11" t="s">
        <v>396</v>
      </c>
      <c r="G630" s="11" t="s">
        <v>397</v>
      </c>
      <c r="H630" s="11" t="s">
        <v>398</v>
      </c>
      <c r="I630" s="8"/>
      <c r="J630" s="8"/>
      <c r="K630" s="8"/>
      <c r="L630" s="12"/>
      <c r="M630" s="12"/>
      <c r="N630" s="12"/>
    </row>
    <row r="631" ht="15.75" customHeight="1">
      <c r="A631" s="13" t="s">
        <v>52</v>
      </c>
      <c r="B631" s="14">
        <v>72.7418</v>
      </c>
      <c r="C631" s="14" t="s">
        <v>28</v>
      </c>
      <c r="D631" s="14" t="s">
        <v>28</v>
      </c>
      <c r="E631" s="14" t="s">
        <v>28</v>
      </c>
      <c r="F631" s="14">
        <v>225.9</v>
      </c>
      <c r="G631" s="14">
        <v>193.9</v>
      </c>
      <c r="H631" s="14">
        <v>125.71</v>
      </c>
      <c r="I631" s="15"/>
      <c r="J631" s="15"/>
      <c r="K631" s="15"/>
      <c r="L631" s="16">
        <f>IFERROR(MEDIAN($B631:$K631),"-")</f>
        <v>159.805</v>
      </c>
      <c r="M631" s="16">
        <f>IFERROR(L631*(1-50%),"-")</f>
        <v>79.9025</v>
      </c>
      <c r="N631" s="16">
        <f>IFERROR(L631*(1+50%),"-")</f>
        <v>239.7075</v>
      </c>
    </row>
    <row r="632" ht="15.75" customHeight="1">
      <c r="A632" s="4" t="s">
        <v>29</v>
      </c>
      <c r="B632" s="15" t="str">
        <f t="shared" ref="B632:K632" si="64">IFERROR(IF(B631&gt;$N631,"Não válido",IF(B631&lt;$M631,"Não válido",B631)),"-")</f>
        <v>Não válido</v>
      </c>
      <c r="C632" s="15" t="str">
        <f t="shared" si="64"/>
        <v>Não válido</v>
      </c>
      <c r="D632" s="15" t="str">
        <f t="shared" si="64"/>
        <v>Não válido</v>
      </c>
      <c r="E632" s="15" t="str">
        <f t="shared" si="64"/>
        <v>Não válido</v>
      </c>
      <c r="F632" s="15">
        <f t="shared" si="64"/>
        <v>225.9</v>
      </c>
      <c r="G632" s="15">
        <f t="shared" si="64"/>
        <v>193.9</v>
      </c>
      <c r="H632" s="15">
        <f t="shared" si="64"/>
        <v>125.71</v>
      </c>
      <c r="I632" s="15" t="str">
        <f t="shared" si="64"/>
        <v>Não válido</v>
      </c>
      <c r="J632" s="15" t="str">
        <f t="shared" si="64"/>
        <v>Não válido</v>
      </c>
      <c r="K632" s="15" t="str">
        <f t="shared" si="64"/>
        <v>Não válido</v>
      </c>
      <c r="L632" s="1"/>
      <c r="M632" s="1"/>
      <c r="N632" s="1"/>
    </row>
    <row r="633" ht="15.75" customHeight="1">
      <c r="A633" s="17" t="s">
        <v>30</v>
      </c>
      <c r="B633" s="16">
        <f>IFERROR(MIN(B632:K632),"-")</f>
        <v>125.71</v>
      </c>
      <c r="C633" s="18"/>
      <c r="D633" s="18"/>
      <c r="E633" s="18"/>
      <c r="F633" s="18"/>
      <c r="G633" s="18"/>
      <c r="H633" s="18"/>
      <c r="I633" s="18"/>
      <c r="J633" s="18"/>
      <c r="K633" s="18"/>
      <c r="L633" s="1"/>
      <c r="M633" s="1"/>
      <c r="N633" s="1"/>
    </row>
    <row r="634" ht="15.75" customHeight="1">
      <c r="A634" s="17" t="s">
        <v>31</v>
      </c>
      <c r="B634" s="16">
        <f>IFERROR(MEDIAN(B632:K632),"-")</f>
        <v>193.9</v>
      </c>
      <c r="C634" s="18"/>
      <c r="D634" s="18"/>
      <c r="E634" s="18"/>
      <c r="F634" s="18"/>
      <c r="G634" s="18"/>
      <c r="H634" s="18"/>
      <c r="I634" s="18"/>
      <c r="J634" s="18"/>
      <c r="K634" s="18"/>
      <c r="L634" s="1"/>
      <c r="M634" s="1"/>
      <c r="N634" s="1"/>
    </row>
    <row r="635" ht="15.75" customHeight="1">
      <c r="A635" s="17" t="s">
        <v>32</v>
      </c>
      <c r="B635" s="16">
        <f>IFERROR(AVERAGE(B632:K632),"-")</f>
        <v>181.8366667</v>
      </c>
      <c r="C635" s="18"/>
      <c r="D635" s="18"/>
      <c r="E635" s="18"/>
      <c r="F635" s="18"/>
      <c r="G635" s="18"/>
      <c r="H635" s="18"/>
      <c r="I635" s="18"/>
      <c r="J635" s="18"/>
      <c r="K635" s="18"/>
      <c r="L635" s="1"/>
      <c r="M635" s="1"/>
      <c r="N635" s="1"/>
    </row>
    <row r="636" ht="15.75" customHeight="1">
      <c r="A636" s="17" t="s">
        <v>33</v>
      </c>
      <c r="B636" s="16">
        <f>IFERROR(MAX(B632:K632),"-")</f>
        <v>225.9</v>
      </c>
      <c r="C636" s="18"/>
      <c r="D636" s="18"/>
      <c r="E636" s="18"/>
      <c r="F636" s="18"/>
      <c r="G636" s="18"/>
      <c r="H636" s="18"/>
      <c r="I636" s="18"/>
      <c r="J636" s="18"/>
      <c r="K636" s="18"/>
      <c r="L636" s="1"/>
      <c r="M636" s="1"/>
      <c r="N636" s="1"/>
    </row>
    <row r="637" ht="15.75" customHeight="1">
      <c r="A637" s="1"/>
      <c r="B637" s="1"/>
      <c r="C637" s="1"/>
      <c r="D637" s="1"/>
      <c r="E637" s="1"/>
      <c r="F637" s="1"/>
      <c r="G637" s="1"/>
      <c r="H637" s="1"/>
      <c r="I637" s="1"/>
      <c r="J637" s="1"/>
      <c r="K637" s="1"/>
      <c r="L637" s="1"/>
      <c r="M637" s="1"/>
      <c r="N637" s="1"/>
    </row>
    <row r="638" ht="15.75" customHeight="1">
      <c r="A638" s="27" t="s">
        <v>399</v>
      </c>
      <c r="B638" s="4" t="s">
        <v>3</v>
      </c>
      <c r="C638" s="4" t="s">
        <v>4</v>
      </c>
      <c r="D638" s="4" t="s">
        <v>5</v>
      </c>
      <c r="E638" s="4" t="s">
        <v>6</v>
      </c>
      <c r="F638" s="4" t="s">
        <v>7</v>
      </c>
      <c r="G638" s="4" t="s">
        <v>8</v>
      </c>
      <c r="H638" s="4" t="s">
        <v>9</v>
      </c>
      <c r="I638" s="4" t="s">
        <v>10</v>
      </c>
      <c r="J638" s="4" t="s">
        <v>11</v>
      </c>
      <c r="K638" s="4" t="s">
        <v>12</v>
      </c>
      <c r="L638" s="5" t="s">
        <v>13</v>
      </c>
      <c r="M638" s="5" t="s">
        <v>14</v>
      </c>
      <c r="N638" s="5" t="s">
        <v>15</v>
      </c>
    </row>
    <row r="639" ht="24.75" customHeight="1">
      <c r="A639" s="4" t="s">
        <v>16</v>
      </c>
      <c r="B639" s="6" t="s">
        <v>17</v>
      </c>
      <c r="C639" s="6" t="s">
        <v>35</v>
      </c>
      <c r="D639" s="6" t="s">
        <v>19</v>
      </c>
      <c r="E639" s="6" t="s">
        <v>20</v>
      </c>
      <c r="F639" s="7" t="s">
        <v>400</v>
      </c>
      <c r="G639" s="39" t="s">
        <v>401</v>
      </c>
      <c r="H639" s="8"/>
      <c r="I639" s="8"/>
      <c r="J639" s="8"/>
      <c r="K639" s="6"/>
      <c r="L639" s="9"/>
      <c r="M639" s="9"/>
      <c r="N639" s="9"/>
    </row>
    <row r="640" ht="24.75" customHeight="1">
      <c r="A640" s="4" t="s">
        <v>22</v>
      </c>
      <c r="B640" s="6"/>
      <c r="C640" s="6"/>
      <c r="D640" s="6"/>
      <c r="E640" s="8"/>
      <c r="F640" s="7" t="s">
        <v>402</v>
      </c>
      <c r="G640" s="11" t="s">
        <v>403</v>
      </c>
      <c r="H640" s="8"/>
      <c r="I640" s="8"/>
      <c r="J640" s="8"/>
      <c r="K640" s="8"/>
      <c r="L640" s="12"/>
      <c r="M640" s="12"/>
      <c r="N640" s="12"/>
    </row>
    <row r="641" ht="15.75" customHeight="1">
      <c r="A641" s="13" t="s">
        <v>52</v>
      </c>
      <c r="B641" s="14">
        <v>36.546446</v>
      </c>
      <c r="C641" s="14" t="s">
        <v>28</v>
      </c>
      <c r="D641" s="14" t="s">
        <v>28</v>
      </c>
      <c r="E641" s="14" t="s">
        <v>28</v>
      </c>
      <c r="F641" s="14">
        <v>49.9</v>
      </c>
      <c r="G641" s="14">
        <v>39.12</v>
      </c>
      <c r="H641" s="15"/>
      <c r="I641" s="15"/>
      <c r="J641" s="15"/>
      <c r="K641" s="15"/>
      <c r="L641" s="16">
        <f>IFERROR(MEDIAN($B641:$K641),"-")</f>
        <v>39.12</v>
      </c>
      <c r="M641" s="16">
        <f>IFERROR(L641*(1-50%),"-")</f>
        <v>19.56</v>
      </c>
      <c r="N641" s="16">
        <f>IFERROR(L641*(1+50%),"-")</f>
        <v>58.68</v>
      </c>
    </row>
    <row r="642" ht="15.75" customHeight="1">
      <c r="A642" s="4" t="s">
        <v>29</v>
      </c>
      <c r="B642" s="15">
        <f t="shared" ref="B642:K642" si="65">IFERROR(IF(B641&gt;$N641,"Não válido",IF(B641&lt;$M641,"Não válido",B641)),"-")</f>
        <v>36.546446</v>
      </c>
      <c r="C642" s="15" t="str">
        <f t="shared" si="65"/>
        <v>Não válido</v>
      </c>
      <c r="D642" s="15" t="str">
        <f t="shared" si="65"/>
        <v>Não válido</v>
      </c>
      <c r="E642" s="15" t="str">
        <f t="shared" si="65"/>
        <v>Não válido</v>
      </c>
      <c r="F642" s="15">
        <f t="shared" si="65"/>
        <v>49.9</v>
      </c>
      <c r="G642" s="15">
        <f t="shared" si="65"/>
        <v>39.12</v>
      </c>
      <c r="H642" s="15" t="str">
        <f t="shared" si="65"/>
        <v>Não válido</v>
      </c>
      <c r="I642" s="15" t="str">
        <f t="shared" si="65"/>
        <v>Não válido</v>
      </c>
      <c r="J642" s="15" t="str">
        <f t="shared" si="65"/>
        <v>Não válido</v>
      </c>
      <c r="K642" s="15" t="str">
        <f t="shared" si="65"/>
        <v>Não válido</v>
      </c>
      <c r="L642" s="1"/>
      <c r="M642" s="1"/>
      <c r="N642" s="1"/>
    </row>
    <row r="643" ht="15.75" customHeight="1">
      <c r="A643" s="17" t="s">
        <v>30</v>
      </c>
      <c r="B643" s="16">
        <f>IFERROR(MIN(B642:K642),"-")</f>
        <v>36.546446</v>
      </c>
      <c r="C643" s="18"/>
      <c r="D643" s="18"/>
      <c r="E643" s="18"/>
      <c r="F643" s="18"/>
      <c r="G643" s="18"/>
      <c r="H643" s="18"/>
      <c r="I643" s="18"/>
      <c r="J643" s="18"/>
      <c r="K643" s="18"/>
      <c r="L643" s="1"/>
      <c r="M643" s="1"/>
      <c r="N643" s="1"/>
    </row>
    <row r="644" ht="15.75" customHeight="1">
      <c r="A644" s="17" t="s">
        <v>31</v>
      </c>
      <c r="B644" s="16">
        <f>IFERROR(MEDIAN(B642:K642),"-")</f>
        <v>39.12</v>
      </c>
      <c r="C644" s="18"/>
      <c r="D644" s="18"/>
      <c r="E644" s="18"/>
      <c r="F644" s="18"/>
      <c r="G644" s="18"/>
      <c r="H644" s="18"/>
      <c r="I644" s="18"/>
      <c r="J644" s="18"/>
      <c r="K644" s="18"/>
      <c r="L644" s="1"/>
      <c r="M644" s="1"/>
      <c r="N644" s="1"/>
    </row>
    <row r="645" ht="15.75" customHeight="1">
      <c r="A645" s="17" t="s">
        <v>32</v>
      </c>
      <c r="B645" s="16">
        <f>IFERROR(AVERAGE(B642:K642),"-")</f>
        <v>41.855482</v>
      </c>
      <c r="C645" s="18"/>
      <c r="D645" s="18"/>
      <c r="E645" s="18"/>
      <c r="F645" s="18"/>
      <c r="G645" s="18"/>
      <c r="H645" s="18"/>
      <c r="I645" s="18"/>
      <c r="J645" s="18"/>
      <c r="K645" s="18"/>
      <c r="L645" s="1"/>
      <c r="M645" s="1"/>
      <c r="N645" s="1"/>
    </row>
    <row r="646" ht="15.75" customHeight="1">
      <c r="A646" s="17" t="s">
        <v>33</v>
      </c>
      <c r="B646" s="16">
        <f>IFERROR(MAX(B642:K642),"-")</f>
        <v>49.9</v>
      </c>
      <c r="C646" s="18"/>
      <c r="D646" s="18"/>
      <c r="E646" s="18"/>
      <c r="F646" s="18"/>
      <c r="G646" s="18"/>
      <c r="H646" s="18"/>
      <c r="I646" s="18"/>
      <c r="J646" s="18"/>
      <c r="K646" s="18"/>
      <c r="L646" s="1"/>
      <c r="M646" s="1"/>
      <c r="N646" s="1"/>
    </row>
    <row r="647" ht="15.75" customHeight="1">
      <c r="A647" s="1"/>
      <c r="B647" s="1"/>
      <c r="C647" s="1"/>
      <c r="D647" s="1"/>
      <c r="E647" s="1"/>
      <c r="F647" s="1"/>
      <c r="G647" s="1"/>
      <c r="H647" s="1"/>
      <c r="I647" s="1"/>
      <c r="J647" s="1"/>
      <c r="K647" s="1"/>
      <c r="L647" s="1"/>
      <c r="M647" s="1"/>
      <c r="N647" s="1"/>
    </row>
    <row r="648" ht="15.75" customHeight="1">
      <c r="A648" s="27" t="s">
        <v>404</v>
      </c>
      <c r="B648" s="4" t="s">
        <v>3</v>
      </c>
      <c r="C648" s="4" t="s">
        <v>4</v>
      </c>
      <c r="D648" s="4" t="s">
        <v>5</v>
      </c>
      <c r="E648" s="4" t="s">
        <v>6</v>
      </c>
      <c r="F648" s="4" t="s">
        <v>7</v>
      </c>
      <c r="G648" s="4" t="s">
        <v>8</v>
      </c>
      <c r="H648" s="4" t="s">
        <v>9</v>
      </c>
      <c r="I648" s="4" t="s">
        <v>10</v>
      </c>
      <c r="J648" s="4" t="s">
        <v>11</v>
      </c>
      <c r="K648" s="4" t="s">
        <v>12</v>
      </c>
      <c r="L648" s="5" t="s">
        <v>13</v>
      </c>
      <c r="M648" s="5" t="s">
        <v>14</v>
      </c>
      <c r="N648" s="5" t="s">
        <v>15</v>
      </c>
    </row>
    <row r="649" ht="24.75" customHeight="1">
      <c r="A649" s="4" t="s">
        <v>16</v>
      </c>
      <c r="B649" s="6" t="s">
        <v>17</v>
      </c>
      <c r="C649" s="6" t="s">
        <v>35</v>
      </c>
      <c r="D649" s="6" t="s">
        <v>19</v>
      </c>
      <c r="E649" s="6" t="s">
        <v>20</v>
      </c>
      <c r="F649" s="7" t="s">
        <v>330</v>
      </c>
      <c r="G649" s="39" t="s">
        <v>405</v>
      </c>
      <c r="H649" s="39" t="s">
        <v>406</v>
      </c>
      <c r="I649" s="8"/>
      <c r="J649" s="8"/>
      <c r="K649" s="6"/>
      <c r="L649" s="9"/>
      <c r="M649" s="9"/>
      <c r="N649" s="9"/>
    </row>
    <row r="650" ht="24.75" customHeight="1">
      <c r="A650" s="4" t="s">
        <v>22</v>
      </c>
      <c r="B650" s="6"/>
      <c r="C650" s="8"/>
      <c r="D650" s="8"/>
      <c r="E650" s="8"/>
      <c r="F650" s="7" t="s">
        <v>407</v>
      </c>
      <c r="G650" s="11" t="s">
        <v>408</v>
      </c>
      <c r="H650" s="11" t="s">
        <v>409</v>
      </c>
      <c r="I650" s="8"/>
      <c r="J650" s="8"/>
      <c r="K650" s="8"/>
      <c r="L650" s="12"/>
      <c r="M650" s="12"/>
      <c r="N650" s="12"/>
    </row>
    <row r="651" ht="15.75" customHeight="1">
      <c r="A651" s="13" t="s">
        <v>52</v>
      </c>
      <c r="B651" s="14">
        <v>1872.6</v>
      </c>
      <c r="C651" s="14" t="s">
        <v>28</v>
      </c>
      <c r="D651" s="14" t="s">
        <v>28</v>
      </c>
      <c r="E651" s="14" t="s">
        <v>28</v>
      </c>
      <c r="F651" s="14">
        <v>999.9</v>
      </c>
      <c r="G651" s="14">
        <v>799.9</v>
      </c>
      <c r="H651" s="14">
        <v>1083.0</v>
      </c>
      <c r="I651" s="15"/>
      <c r="J651" s="15"/>
      <c r="K651" s="15"/>
      <c r="L651" s="16">
        <f>IFERROR(MEDIAN($B651:$K651),"-")</f>
        <v>1041.45</v>
      </c>
      <c r="M651" s="16">
        <f>IFERROR(L651*(1-50%),"-")</f>
        <v>520.725</v>
      </c>
      <c r="N651" s="16">
        <f>IFERROR(L651*(1+50%),"-")</f>
        <v>1562.175</v>
      </c>
    </row>
    <row r="652" ht="15.75" customHeight="1">
      <c r="A652" s="4" t="s">
        <v>29</v>
      </c>
      <c r="B652" s="15" t="str">
        <f t="shared" ref="B652:K652" si="66">IFERROR(IF(B651&gt;$N651,"Não válido",IF(B651&lt;$M651,"Não válido",B651)),"-")</f>
        <v>Não válido</v>
      </c>
      <c r="C652" s="15" t="str">
        <f t="shared" si="66"/>
        <v>Não válido</v>
      </c>
      <c r="D652" s="15" t="str">
        <f t="shared" si="66"/>
        <v>Não válido</v>
      </c>
      <c r="E652" s="15" t="str">
        <f t="shared" si="66"/>
        <v>Não válido</v>
      </c>
      <c r="F652" s="15">
        <f t="shared" si="66"/>
        <v>999.9</v>
      </c>
      <c r="G652" s="15">
        <f t="shared" si="66"/>
        <v>799.9</v>
      </c>
      <c r="H652" s="15">
        <f t="shared" si="66"/>
        <v>1083</v>
      </c>
      <c r="I652" s="15" t="str">
        <f t="shared" si="66"/>
        <v>Não válido</v>
      </c>
      <c r="J652" s="15" t="str">
        <f t="shared" si="66"/>
        <v>Não válido</v>
      </c>
      <c r="K652" s="15" t="str">
        <f t="shared" si="66"/>
        <v>Não válido</v>
      </c>
      <c r="L652" s="1"/>
      <c r="M652" s="1"/>
      <c r="N652" s="1"/>
    </row>
    <row r="653" ht="15.75" customHeight="1">
      <c r="A653" s="17" t="s">
        <v>30</v>
      </c>
      <c r="B653" s="16">
        <f>IFERROR(MIN(B652:K652),"-")</f>
        <v>799.9</v>
      </c>
      <c r="C653" s="18"/>
      <c r="D653" s="18"/>
      <c r="E653" s="18"/>
      <c r="F653" s="18"/>
      <c r="G653" s="18"/>
      <c r="H653" s="18"/>
      <c r="I653" s="18"/>
      <c r="J653" s="18"/>
      <c r="K653" s="18"/>
      <c r="L653" s="1"/>
      <c r="M653" s="1"/>
      <c r="N653" s="1"/>
    </row>
    <row r="654" ht="15.75" customHeight="1">
      <c r="A654" s="17" t="s">
        <v>31</v>
      </c>
      <c r="B654" s="16">
        <f>IFERROR(MEDIAN(B652:K652),"-")</f>
        <v>999.9</v>
      </c>
      <c r="C654" s="18"/>
      <c r="D654" s="18"/>
      <c r="E654" s="18"/>
      <c r="F654" s="18"/>
      <c r="G654" s="18"/>
      <c r="H654" s="18"/>
      <c r="I654" s="18"/>
      <c r="J654" s="18"/>
      <c r="K654" s="18"/>
      <c r="L654" s="1"/>
      <c r="M654" s="1"/>
      <c r="N654" s="1"/>
    </row>
    <row r="655" ht="15.75" customHeight="1">
      <c r="A655" s="17" t="s">
        <v>32</v>
      </c>
      <c r="B655" s="16">
        <f>IFERROR(AVERAGE(B652:K652),"-")</f>
        <v>960.9333333</v>
      </c>
      <c r="C655" s="18"/>
      <c r="D655" s="18"/>
      <c r="E655" s="18"/>
      <c r="F655" s="18"/>
      <c r="G655" s="18"/>
      <c r="H655" s="18"/>
      <c r="I655" s="18"/>
      <c r="J655" s="18"/>
      <c r="K655" s="18"/>
      <c r="L655" s="1"/>
      <c r="M655" s="1"/>
      <c r="N655" s="1"/>
    </row>
    <row r="656" ht="15.75" customHeight="1">
      <c r="A656" s="17" t="s">
        <v>33</v>
      </c>
      <c r="B656" s="16">
        <f>IFERROR(MAX(B652:K652),"-")</f>
        <v>1083</v>
      </c>
      <c r="C656" s="18"/>
      <c r="D656" s="18"/>
      <c r="E656" s="18"/>
      <c r="F656" s="18"/>
      <c r="G656" s="18"/>
      <c r="H656" s="18"/>
      <c r="I656" s="18"/>
      <c r="J656" s="18"/>
      <c r="K656" s="18"/>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sheetData>
  <mergeCells count="196">
    <mergeCell ref="A1:K1"/>
    <mergeCell ref="L5:L7"/>
    <mergeCell ref="M5:M7"/>
    <mergeCell ref="N5:N7"/>
    <mergeCell ref="L16:L18"/>
    <mergeCell ref="M16:M18"/>
    <mergeCell ref="N16:N18"/>
    <mergeCell ref="M46:M48"/>
    <mergeCell ref="N46:N48"/>
    <mergeCell ref="L26:L28"/>
    <mergeCell ref="M26:M28"/>
    <mergeCell ref="N26:N28"/>
    <mergeCell ref="L36:L38"/>
    <mergeCell ref="M36:M38"/>
    <mergeCell ref="N36:N38"/>
    <mergeCell ref="L46:L48"/>
    <mergeCell ref="M76:M78"/>
    <mergeCell ref="N76:N78"/>
    <mergeCell ref="L56:L58"/>
    <mergeCell ref="M56:M58"/>
    <mergeCell ref="N56:N58"/>
    <mergeCell ref="L66:L68"/>
    <mergeCell ref="M66:M68"/>
    <mergeCell ref="N66:N68"/>
    <mergeCell ref="L76:L78"/>
    <mergeCell ref="M106:M108"/>
    <mergeCell ref="N106:N108"/>
    <mergeCell ref="L86:L88"/>
    <mergeCell ref="M86:M88"/>
    <mergeCell ref="N86:N88"/>
    <mergeCell ref="L96:L98"/>
    <mergeCell ref="M96:M98"/>
    <mergeCell ref="N96:N98"/>
    <mergeCell ref="L106:L108"/>
    <mergeCell ref="M226:M228"/>
    <mergeCell ref="N226:N228"/>
    <mergeCell ref="L206:L208"/>
    <mergeCell ref="M206:M208"/>
    <mergeCell ref="N206:N208"/>
    <mergeCell ref="L216:L218"/>
    <mergeCell ref="M216:M218"/>
    <mergeCell ref="N216:N218"/>
    <mergeCell ref="L226:L228"/>
    <mergeCell ref="M256:M258"/>
    <mergeCell ref="N256:N258"/>
    <mergeCell ref="L236:L238"/>
    <mergeCell ref="M236:M238"/>
    <mergeCell ref="N236:N238"/>
    <mergeCell ref="L246:L248"/>
    <mergeCell ref="M246:M248"/>
    <mergeCell ref="N246:N248"/>
    <mergeCell ref="L256:L258"/>
    <mergeCell ref="M286:M288"/>
    <mergeCell ref="N286:N288"/>
    <mergeCell ref="L266:L268"/>
    <mergeCell ref="M266:M268"/>
    <mergeCell ref="N266:N268"/>
    <mergeCell ref="L276:L278"/>
    <mergeCell ref="M276:M278"/>
    <mergeCell ref="N276:N278"/>
    <mergeCell ref="L286:L288"/>
    <mergeCell ref="M316:M318"/>
    <mergeCell ref="N316:N318"/>
    <mergeCell ref="L296:L298"/>
    <mergeCell ref="M296:M298"/>
    <mergeCell ref="N296:N298"/>
    <mergeCell ref="L306:L308"/>
    <mergeCell ref="M306:M308"/>
    <mergeCell ref="N306:N308"/>
    <mergeCell ref="L316:L318"/>
    <mergeCell ref="M346:M348"/>
    <mergeCell ref="N346:N348"/>
    <mergeCell ref="L326:L328"/>
    <mergeCell ref="M326:M328"/>
    <mergeCell ref="N326:N328"/>
    <mergeCell ref="L336:L338"/>
    <mergeCell ref="M336:M338"/>
    <mergeCell ref="N336:N338"/>
    <mergeCell ref="L346:L348"/>
    <mergeCell ref="M376:M378"/>
    <mergeCell ref="N376:N378"/>
    <mergeCell ref="L356:L358"/>
    <mergeCell ref="M356:M358"/>
    <mergeCell ref="N356:N358"/>
    <mergeCell ref="L366:L368"/>
    <mergeCell ref="M366:M368"/>
    <mergeCell ref="N366:N368"/>
    <mergeCell ref="L376:L378"/>
    <mergeCell ref="M558:M560"/>
    <mergeCell ref="N558:N560"/>
    <mergeCell ref="L536:L538"/>
    <mergeCell ref="M536:M538"/>
    <mergeCell ref="N536:N538"/>
    <mergeCell ref="L546:L548"/>
    <mergeCell ref="M546:M548"/>
    <mergeCell ref="N546:N548"/>
    <mergeCell ref="L558:L560"/>
    <mergeCell ref="M136:M138"/>
    <mergeCell ref="N136:N138"/>
    <mergeCell ref="L116:L118"/>
    <mergeCell ref="M116:M118"/>
    <mergeCell ref="N116:N118"/>
    <mergeCell ref="L126:L128"/>
    <mergeCell ref="M126:M128"/>
    <mergeCell ref="N126:N128"/>
    <mergeCell ref="L136:L138"/>
    <mergeCell ref="M166:M168"/>
    <mergeCell ref="N166:N168"/>
    <mergeCell ref="L146:L148"/>
    <mergeCell ref="M146:M148"/>
    <mergeCell ref="N146:N148"/>
    <mergeCell ref="L156:L158"/>
    <mergeCell ref="M156:M158"/>
    <mergeCell ref="N156:N158"/>
    <mergeCell ref="L166:L168"/>
    <mergeCell ref="M196:M198"/>
    <mergeCell ref="N196:N198"/>
    <mergeCell ref="L176:L178"/>
    <mergeCell ref="M176:M178"/>
    <mergeCell ref="N176:N178"/>
    <mergeCell ref="L186:L188"/>
    <mergeCell ref="M186:M188"/>
    <mergeCell ref="N186:N188"/>
    <mergeCell ref="L196:L198"/>
    <mergeCell ref="M648:M650"/>
    <mergeCell ref="N648:N650"/>
    <mergeCell ref="L628:L630"/>
    <mergeCell ref="M628:M630"/>
    <mergeCell ref="N628:N630"/>
    <mergeCell ref="L638:L640"/>
    <mergeCell ref="M638:M640"/>
    <mergeCell ref="N638:N640"/>
    <mergeCell ref="L648:L650"/>
    <mergeCell ref="M406:M408"/>
    <mergeCell ref="N406:N408"/>
    <mergeCell ref="L386:L388"/>
    <mergeCell ref="M386:M388"/>
    <mergeCell ref="N386:N388"/>
    <mergeCell ref="L396:L398"/>
    <mergeCell ref="M396:M398"/>
    <mergeCell ref="N396:N398"/>
    <mergeCell ref="L406:L408"/>
    <mergeCell ref="M436:M438"/>
    <mergeCell ref="N436:N438"/>
    <mergeCell ref="L416:L418"/>
    <mergeCell ref="M416:M418"/>
    <mergeCell ref="N416:N418"/>
    <mergeCell ref="L426:L428"/>
    <mergeCell ref="M426:M428"/>
    <mergeCell ref="N426:N428"/>
    <mergeCell ref="L436:L438"/>
    <mergeCell ref="M466:M468"/>
    <mergeCell ref="N466:N468"/>
    <mergeCell ref="L446:L448"/>
    <mergeCell ref="M446:M448"/>
    <mergeCell ref="N446:N448"/>
    <mergeCell ref="L456:L458"/>
    <mergeCell ref="M456:M458"/>
    <mergeCell ref="N456:N458"/>
    <mergeCell ref="L466:L468"/>
    <mergeCell ref="M496:M498"/>
    <mergeCell ref="N496:N498"/>
    <mergeCell ref="L476:L478"/>
    <mergeCell ref="M476:M478"/>
    <mergeCell ref="N476:N478"/>
    <mergeCell ref="L486:L488"/>
    <mergeCell ref="M486:M488"/>
    <mergeCell ref="N486:N488"/>
    <mergeCell ref="L496:L498"/>
    <mergeCell ref="M526:M528"/>
    <mergeCell ref="N526:N528"/>
    <mergeCell ref="L506:L508"/>
    <mergeCell ref="M506:M508"/>
    <mergeCell ref="N506:N508"/>
    <mergeCell ref="L516:L518"/>
    <mergeCell ref="M516:M518"/>
    <mergeCell ref="N516:N518"/>
    <mergeCell ref="L526:L528"/>
    <mergeCell ref="M588:M590"/>
    <mergeCell ref="N588:N590"/>
    <mergeCell ref="L568:L570"/>
    <mergeCell ref="M568:M570"/>
    <mergeCell ref="N568:N570"/>
    <mergeCell ref="L578:L580"/>
    <mergeCell ref="M578:M580"/>
    <mergeCell ref="N578:N580"/>
    <mergeCell ref="L588:L590"/>
    <mergeCell ref="M618:M620"/>
    <mergeCell ref="N618:N620"/>
    <mergeCell ref="L598:L600"/>
    <mergeCell ref="M598:M600"/>
    <mergeCell ref="N598:N600"/>
    <mergeCell ref="L608:L610"/>
    <mergeCell ref="M608:M610"/>
    <mergeCell ref="N608:N610"/>
    <mergeCell ref="L618:L620"/>
  </mergeCells>
  <conditionalFormatting sqref="B9:K9 B572:F572 H572:K572">
    <cfRule type="cellIs" dxfId="0" priority="1" operator="equal">
      <formula>"Não válido"</formula>
    </cfRule>
  </conditionalFormatting>
  <conditionalFormatting sqref="B20:K20">
    <cfRule type="cellIs" dxfId="0" priority="2" operator="equal">
      <formula>"Não válido"</formula>
    </cfRule>
  </conditionalFormatting>
  <conditionalFormatting sqref="B30:K30">
    <cfRule type="cellIs" dxfId="0" priority="3" operator="equal">
      <formula>"Não válido"</formula>
    </cfRule>
  </conditionalFormatting>
  <conditionalFormatting sqref="B40:K40">
    <cfRule type="cellIs" dxfId="0" priority="4" operator="equal">
      <formula>"Não válido"</formula>
    </cfRule>
  </conditionalFormatting>
  <conditionalFormatting sqref="B50:K50">
    <cfRule type="cellIs" dxfId="0" priority="5" operator="equal">
      <formula>"Não válido"</formula>
    </cfRule>
  </conditionalFormatting>
  <conditionalFormatting sqref="B60:K60">
    <cfRule type="cellIs" dxfId="0" priority="6" operator="equal">
      <formula>"Não válido"</formula>
    </cfRule>
  </conditionalFormatting>
  <conditionalFormatting sqref="B70:K70">
    <cfRule type="cellIs" dxfId="0" priority="7" operator="equal">
      <formula>"Não válido"</formula>
    </cfRule>
  </conditionalFormatting>
  <conditionalFormatting sqref="B80:K80">
    <cfRule type="cellIs" dxfId="0" priority="8" operator="equal">
      <formula>"Não válido"</formula>
    </cfRule>
  </conditionalFormatting>
  <conditionalFormatting sqref="B90:K90">
    <cfRule type="cellIs" dxfId="0" priority="9" operator="equal">
      <formula>"Não válido"</formula>
    </cfRule>
  </conditionalFormatting>
  <conditionalFormatting sqref="B100:K100">
    <cfRule type="cellIs" dxfId="0" priority="10" operator="equal">
      <formula>"Não válido"</formula>
    </cfRule>
  </conditionalFormatting>
  <conditionalFormatting sqref="B110:K110">
    <cfRule type="cellIs" dxfId="0" priority="11" operator="equal">
      <formula>"Não válido"</formula>
    </cfRule>
  </conditionalFormatting>
  <conditionalFormatting sqref="B120:K120">
    <cfRule type="cellIs" dxfId="0" priority="12" operator="equal">
      <formula>"Não válido"</formula>
    </cfRule>
  </conditionalFormatting>
  <conditionalFormatting sqref="B130:K130">
    <cfRule type="cellIs" dxfId="0" priority="13" operator="equal">
      <formula>"Não válido"</formula>
    </cfRule>
  </conditionalFormatting>
  <conditionalFormatting sqref="B140:K140">
    <cfRule type="cellIs" dxfId="0" priority="14" operator="equal">
      <formula>"Não válido"</formula>
    </cfRule>
  </conditionalFormatting>
  <conditionalFormatting sqref="B150:K150">
    <cfRule type="cellIs" dxfId="0" priority="15" operator="equal">
      <formula>"Não válido"</formula>
    </cfRule>
  </conditionalFormatting>
  <conditionalFormatting sqref="B160:K160">
    <cfRule type="cellIs" dxfId="0" priority="16" operator="equal">
      <formula>"Não válido"</formula>
    </cfRule>
  </conditionalFormatting>
  <conditionalFormatting sqref="B170:K170">
    <cfRule type="cellIs" dxfId="0" priority="17" operator="equal">
      <formula>"Não válido"</formula>
    </cfRule>
  </conditionalFormatting>
  <conditionalFormatting sqref="B180:K180">
    <cfRule type="cellIs" dxfId="0" priority="18" operator="equal">
      <formula>"Não válido"</formula>
    </cfRule>
  </conditionalFormatting>
  <conditionalFormatting sqref="B190:K190">
    <cfRule type="cellIs" dxfId="0" priority="19" operator="equal">
      <formula>"Não válido"</formula>
    </cfRule>
  </conditionalFormatting>
  <conditionalFormatting sqref="B200:K200">
    <cfRule type="cellIs" dxfId="0" priority="20" operator="equal">
      <formula>"Não válido"</formula>
    </cfRule>
  </conditionalFormatting>
  <conditionalFormatting sqref="B210:K210">
    <cfRule type="cellIs" dxfId="0" priority="21" operator="equal">
      <formula>"Não válido"</formula>
    </cfRule>
  </conditionalFormatting>
  <conditionalFormatting sqref="B220:K220">
    <cfRule type="cellIs" dxfId="0" priority="22" operator="equal">
      <formula>"Não válido"</formula>
    </cfRule>
  </conditionalFormatting>
  <conditionalFormatting sqref="B230:K230">
    <cfRule type="cellIs" dxfId="0" priority="23" operator="equal">
      <formula>"Não válido"</formula>
    </cfRule>
  </conditionalFormatting>
  <conditionalFormatting sqref="B240:K240">
    <cfRule type="cellIs" dxfId="0" priority="24" operator="equal">
      <formula>"Não válido"</formula>
    </cfRule>
  </conditionalFormatting>
  <conditionalFormatting sqref="B250:K250">
    <cfRule type="cellIs" dxfId="0" priority="25" operator="equal">
      <formula>"Não válido"</formula>
    </cfRule>
  </conditionalFormatting>
  <conditionalFormatting sqref="B260:K260">
    <cfRule type="cellIs" dxfId="0" priority="26" operator="equal">
      <formula>"Não válido"</formula>
    </cfRule>
  </conditionalFormatting>
  <conditionalFormatting sqref="B270:K270">
    <cfRule type="cellIs" dxfId="0" priority="27" operator="equal">
      <formula>"Não válido"</formula>
    </cfRule>
  </conditionalFormatting>
  <conditionalFormatting sqref="B280:K280">
    <cfRule type="cellIs" dxfId="0" priority="28" operator="equal">
      <formula>"Não válido"</formula>
    </cfRule>
  </conditionalFormatting>
  <conditionalFormatting sqref="B290:K290">
    <cfRule type="cellIs" dxfId="0" priority="29" operator="equal">
      <formula>"Não válido"</formula>
    </cfRule>
  </conditionalFormatting>
  <conditionalFormatting sqref="B300:K300">
    <cfRule type="cellIs" dxfId="0" priority="30" operator="equal">
      <formula>"Não válido"</formula>
    </cfRule>
  </conditionalFormatting>
  <conditionalFormatting sqref="B310:K310">
    <cfRule type="cellIs" dxfId="0" priority="31" operator="equal">
      <formula>"Não válido"</formula>
    </cfRule>
  </conditionalFormatting>
  <conditionalFormatting sqref="B320:K320">
    <cfRule type="cellIs" dxfId="0" priority="32" operator="equal">
      <formula>"Não válido"</formula>
    </cfRule>
  </conditionalFormatting>
  <conditionalFormatting sqref="B330:K330">
    <cfRule type="cellIs" dxfId="0" priority="33" operator="equal">
      <formula>"Não válido"</formula>
    </cfRule>
  </conditionalFormatting>
  <conditionalFormatting sqref="B340:K340">
    <cfRule type="cellIs" dxfId="0" priority="34" operator="equal">
      <formula>"Não válido"</formula>
    </cfRule>
  </conditionalFormatting>
  <conditionalFormatting sqref="B350:K350">
    <cfRule type="cellIs" dxfId="0" priority="35" operator="equal">
      <formula>"Não válido"</formula>
    </cfRule>
  </conditionalFormatting>
  <conditionalFormatting sqref="B360:K360">
    <cfRule type="cellIs" dxfId="0" priority="36" operator="equal">
      <formula>"Não válido"</formula>
    </cfRule>
  </conditionalFormatting>
  <conditionalFormatting sqref="B370:K370">
    <cfRule type="cellIs" dxfId="0" priority="37" operator="equal">
      <formula>"Não válido"</formula>
    </cfRule>
  </conditionalFormatting>
  <conditionalFormatting sqref="B380:K380">
    <cfRule type="cellIs" dxfId="0" priority="38" operator="equal">
      <formula>"Não válido"</formula>
    </cfRule>
  </conditionalFormatting>
  <conditionalFormatting sqref="B390:K390">
    <cfRule type="cellIs" dxfId="0" priority="39" operator="equal">
      <formula>"Não válido"</formula>
    </cfRule>
  </conditionalFormatting>
  <conditionalFormatting sqref="B400:K400">
    <cfRule type="cellIs" dxfId="0" priority="40" operator="equal">
      <formula>"Não válido"</formula>
    </cfRule>
  </conditionalFormatting>
  <conditionalFormatting sqref="B410:K410">
    <cfRule type="cellIs" dxfId="0" priority="41" operator="equal">
      <formula>"Não válido"</formula>
    </cfRule>
  </conditionalFormatting>
  <conditionalFormatting sqref="B420:K420">
    <cfRule type="cellIs" dxfId="0" priority="42" operator="equal">
      <formula>"Não válido"</formula>
    </cfRule>
  </conditionalFormatting>
  <conditionalFormatting sqref="B430:K430">
    <cfRule type="cellIs" dxfId="0" priority="43" operator="equal">
      <formula>"Não válido"</formula>
    </cfRule>
  </conditionalFormatting>
  <conditionalFormatting sqref="B440:K440">
    <cfRule type="cellIs" dxfId="0" priority="44" operator="equal">
      <formula>"Não válido"</formula>
    </cfRule>
  </conditionalFormatting>
  <conditionalFormatting sqref="B450:K450">
    <cfRule type="cellIs" dxfId="0" priority="45" operator="equal">
      <formula>"Não válido"</formula>
    </cfRule>
  </conditionalFormatting>
  <conditionalFormatting sqref="B460:K460">
    <cfRule type="cellIs" dxfId="0" priority="46" operator="equal">
      <formula>"Não válido"</formula>
    </cfRule>
  </conditionalFormatting>
  <conditionalFormatting sqref="B470:K470">
    <cfRule type="cellIs" dxfId="0" priority="47" operator="equal">
      <formula>"Não válido"</formula>
    </cfRule>
  </conditionalFormatting>
  <conditionalFormatting sqref="B480:K480">
    <cfRule type="cellIs" dxfId="0" priority="48" operator="equal">
      <formula>"Não válido"</formula>
    </cfRule>
  </conditionalFormatting>
  <conditionalFormatting sqref="B490:K490">
    <cfRule type="cellIs" dxfId="0" priority="49" operator="equal">
      <formula>"Não válido"</formula>
    </cfRule>
  </conditionalFormatting>
  <conditionalFormatting sqref="B500:K500">
    <cfRule type="cellIs" dxfId="0" priority="50" operator="equal">
      <formula>"Não válido"</formula>
    </cfRule>
  </conditionalFormatting>
  <conditionalFormatting sqref="B510:K510">
    <cfRule type="cellIs" dxfId="0" priority="51" operator="equal">
      <formula>"Não válido"</formula>
    </cfRule>
  </conditionalFormatting>
  <conditionalFormatting sqref="B520:K520">
    <cfRule type="cellIs" dxfId="0" priority="52" operator="equal">
      <formula>"Não válido"</formula>
    </cfRule>
  </conditionalFormatting>
  <conditionalFormatting sqref="B530:K530">
    <cfRule type="cellIs" dxfId="0" priority="53" operator="equal">
      <formula>"Não válido"</formula>
    </cfRule>
  </conditionalFormatting>
  <conditionalFormatting sqref="B540:K540">
    <cfRule type="cellIs" dxfId="0" priority="54" operator="equal">
      <formula>"Não válido"</formula>
    </cfRule>
  </conditionalFormatting>
  <conditionalFormatting sqref="B550:K550">
    <cfRule type="cellIs" dxfId="0" priority="55" operator="equal">
      <formula>"Não válido"</formula>
    </cfRule>
  </conditionalFormatting>
  <conditionalFormatting sqref="B562:K562">
    <cfRule type="cellIs" dxfId="0" priority="56" operator="equal">
      <formula>"Não válido"</formula>
    </cfRule>
  </conditionalFormatting>
  <conditionalFormatting sqref="B582:K582">
    <cfRule type="cellIs" dxfId="0" priority="57" operator="equal">
      <formula>"Não válido"</formula>
    </cfRule>
  </conditionalFormatting>
  <conditionalFormatting sqref="B592:K592">
    <cfRule type="cellIs" dxfId="0" priority="58" operator="equal">
      <formula>"Não válido"</formula>
    </cfRule>
  </conditionalFormatting>
  <conditionalFormatting sqref="B602:K602">
    <cfRule type="cellIs" dxfId="0" priority="59" operator="equal">
      <formula>"Não válido"</formula>
    </cfRule>
  </conditionalFormatting>
  <conditionalFormatting sqref="B612:K612">
    <cfRule type="cellIs" dxfId="0" priority="60" operator="equal">
      <formula>"Não válido"</formula>
    </cfRule>
  </conditionalFormatting>
  <conditionalFormatting sqref="B622:K622">
    <cfRule type="cellIs" dxfId="0" priority="61" operator="equal">
      <formula>"Não válido"</formula>
    </cfRule>
  </conditionalFormatting>
  <conditionalFormatting sqref="C632:K632">
    <cfRule type="cellIs" dxfId="0" priority="62" operator="equal">
      <formula>"Não válido"</formula>
    </cfRule>
  </conditionalFormatting>
  <conditionalFormatting sqref="B642:K642">
    <cfRule type="cellIs" dxfId="0" priority="63" operator="equal">
      <formula>"Não válido"</formula>
    </cfRule>
  </conditionalFormatting>
  <conditionalFormatting sqref="B652:K652">
    <cfRule type="cellIs" dxfId="0" priority="64" operator="equal">
      <formula>"Não válido"</formula>
    </cfRule>
  </conditionalFormatting>
  <conditionalFormatting sqref="B632">
    <cfRule type="cellIs" dxfId="0" priority="65" operator="equal">
      <formula>"Não válido"</formula>
    </cfRule>
  </conditionalFormatting>
  <conditionalFormatting sqref="G572">
    <cfRule type="cellIs" dxfId="0" priority="66" operator="equal">
      <formula>"Não válido"</formula>
    </cfRule>
  </conditionalFormatting>
  <hyperlinks>
    <hyperlink r:id="rId1" ref="G187"/>
    <hyperlink r:id="rId2" ref="G197"/>
    <hyperlink r:id="rId3" ref="H217"/>
    <hyperlink r:id="rId4" ref="H237"/>
    <hyperlink r:id="rId5" ref="I237"/>
    <hyperlink r:id="rId6" ref="H267"/>
    <hyperlink r:id="rId7" ref="G307"/>
    <hyperlink r:id="rId8" ref="I327"/>
    <hyperlink r:id="rId9" ref="H477"/>
    <hyperlink r:id="rId10" ref="G507"/>
    <hyperlink r:id="rId11" ref="G517"/>
    <hyperlink r:id="rId12" ref="H517"/>
    <hyperlink r:id="rId13" ref="G527"/>
    <hyperlink r:id="rId14" location="info-section" ref="H527"/>
    <hyperlink r:id="rId15" ref="F537"/>
    <hyperlink r:id="rId16" ref="G537"/>
    <hyperlink r:id="rId17" location="derivacao=11" ref="H537"/>
    <hyperlink r:id="rId18" ref="I537"/>
    <hyperlink r:id="rId19" ref="G547"/>
    <hyperlink r:id="rId20" ref="H547"/>
    <hyperlink r:id="rId21" ref="G599"/>
    <hyperlink r:id="rId22" ref="H599"/>
    <hyperlink r:id="rId23" ref="G609"/>
    <hyperlink r:id="rId24" ref="H609"/>
    <hyperlink r:id="rId25" ref="F629"/>
    <hyperlink r:id="rId26" ref="G629"/>
    <hyperlink r:id="rId27" ref="H629"/>
    <hyperlink r:id="rId28" ref="G639"/>
    <hyperlink r:id="rId29" ref="G649"/>
    <hyperlink r:id="rId30" ref="H649"/>
  </hyperlinks>
  <printOptions/>
  <pageMargins bottom="0.787401575" footer="0.0" header="0.0" left="0.511811024" right="0.511811024" top="0.787401575"/>
  <pageSetup paperSize="9" orientation="portrait"/>
  <drawing r:id="rId3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685</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20"/>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ht="16.5" customHeight="1">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686</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19">
        <v>1464.26</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59" t="s">
        <v>687</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20"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1464.26</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612</v>
      </c>
      <c r="C20" s="123">
        <v>0.0</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3">
        <v>0.0</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3">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3">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3">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1464.26</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23">
        <f t="shared" ref="D29:D30" si="1">C29*$C$25</f>
        <v>121.972858</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23">
        <f t="shared" si="1"/>
        <v>40.65761933</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25">
        <f t="shared" si="2"/>
        <v>162.6304773</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13"/>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26"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23">
        <f t="shared" ref="D34:D41" si="3">C34*($C$25+$D$31)</f>
        <v>325.3780955</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23">
        <f t="shared" si="3"/>
        <v>40.67226193</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23">
        <f t="shared" si="3"/>
        <v>97.61342864</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23">
        <f t="shared" si="3"/>
        <v>24.40335716</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23">
        <f t="shared" si="3"/>
        <v>16.26890477</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23">
        <f t="shared" si="3"/>
        <v>9.761342864</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23">
        <f t="shared" si="3"/>
        <v>3.253780955</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23">
        <f t="shared" si="3"/>
        <v>130.1512382</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25">
        <f t="shared" si="4"/>
        <v>647.50241</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23">
        <f>IF(5.5*2*20.91-6%*$C$19&lt;0,0,5.5*2*20.91-6%*$C$19)</f>
        <v>142.1544</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23">
        <f>(38)*20.91</f>
        <v>794.58</v>
      </c>
      <c r="D46" s="132"/>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29">
        <v>169.67</v>
      </c>
      <c r="D47" s="132"/>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29">
        <v>11.27</v>
      </c>
      <c r="D48" s="132"/>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29">
        <v>2.5</v>
      </c>
      <c r="D49" s="132"/>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25">
        <f>SUM(C45:C49)</f>
        <v>1120.1744</v>
      </c>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3">
        <f>$D$31</f>
        <v>162.6304773</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3">
        <f>$D$42</f>
        <v>647.50241</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3">
        <f>$C$50</f>
        <v>1120.1744</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25">
        <f>SUM(C53:C55)</f>
        <v>1930.307287</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2"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3">
        <f>$C$59*($C$25+$C$53)</f>
        <v>6.778710322</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3">
        <f>$C$41*$D$59</f>
        <v>0.5422968258</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3">
        <f>$C$61*($C$25+$C$53)</f>
        <v>31.6339815</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3">
        <f>$D$61*$C$42</f>
        <v>12.59032464</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3">
        <f>40%*8%*($C$25+$C$53)</f>
        <v>52.06049527</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25">
        <f t="shared" si="5"/>
        <v>103.6058086</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13"/>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2"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3">
        <f t="shared" ref="D67:D71" si="6">C67*($C$25+$D$31+$D$42+$C$47+$C$48+$D$64)</f>
        <v>213.1595934</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3">
        <f t="shared" si="6"/>
        <v>7.010790948</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3">
        <f t="shared" si="6"/>
        <v>0.2481819995</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3">
        <f t="shared" si="6"/>
        <v>2.58698186</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3">
        <f t="shared" si="6"/>
        <v>1.173798827</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27">
        <v>0.0</v>
      </c>
      <c r="D72" s="129">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27">
        <v>0.0</v>
      </c>
      <c r="D73" s="129">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25">
        <f t="shared" si="7"/>
        <v>224.179347</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13"/>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13"/>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3">
        <f>Uniformes!E10</f>
        <v>37.53446326</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13"/>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3">
        <f>Material!H61</f>
        <v>1327.850278</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25">
        <f>SUM(C77:C79)</f>
        <v>1365.384742</v>
      </c>
      <c r="D80" s="113"/>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13"/>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2"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9">
        <f>C83*$C$98</f>
        <v>85.13480222</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9">
        <f>C84*(D83+$C$98)</f>
        <v>86.55939125</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9">
        <f t="shared" si="8"/>
        <v>498.019501</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9">
        <f t="shared" ref="D86:D89" si="9">C86*$C$100</f>
        <v>37.42343071</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9">
        <f t="shared" si="9"/>
        <v>172.7235264</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9">
        <f t="shared" si="9"/>
        <v>287.872544</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9">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33">
        <f>SUM(D83:D85)</f>
        <v>669.7136945</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13"/>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13"/>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9">
        <f>C25</f>
        <v>1464.26</v>
      </c>
      <c r="D93" s="113"/>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9">
        <f>C56</f>
        <v>1930.307287</v>
      </c>
      <c r="D94" s="113"/>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9">
        <f>D64</f>
        <v>103.6058086</v>
      </c>
      <c r="D95" s="113"/>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9">
        <f>D74</f>
        <v>224.179347</v>
      </c>
      <c r="D96" s="113"/>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9">
        <f>C80</f>
        <v>1365.384742</v>
      </c>
      <c r="D97" s="113"/>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33">
        <f>SUM(C93:C97)</f>
        <v>5087.737185</v>
      </c>
      <c r="D98" s="113"/>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9">
        <f>D90</f>
        <v>669.7136945</v>
      </c>
      <c r="D99" s="113"/>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33">
        <f>(C98+D83+D84)/(1-C85)</f>
        <v>5757.450879</v>
      </c>
      <c r="D100" s="113"/>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13"/>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13"/>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13"/>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13"/>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13"/>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13"/>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13"/>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13"/>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688</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20"/>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ht="16.5" customHeight="1">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689</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23">
        <v>2833.5</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115" t="s">
        <v>549</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15"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2833.5</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690</v>
      </c>
      <c r="C20" s="129">
        <v>0.0</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9">
        <v>0.0</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9">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9">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9">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2833.5</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29">
        <f t="shared" ref="D29:D30" si="1">C29*$C$25</f>
        <v>236.03055</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29">
        <f t="shared" si="1"/>
        <v>78.67685</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33">
        <f t="shared" si="2"/>
        <v>314.7074</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13"/>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26"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29">
        <f t="shared" ref="D34:D41" si="3">C34*($C$25+$D$31)</f>
        <v>629.64148</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29">
        <f t="shared" si="3"/>
        <v>78.705185</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29">
        <f t="shared" si="3"/>
        <v>188.892444</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29">
        <f t="shared" si="3"/>
        <v>47.223111</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29">
        <f t="shared" si="3"/>
        <v>31.482074</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29">
        <f t="shared" si="3"/>
        <v>18.8892444</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29">
        <f t="shared" si="3"/>
        <v>6.2964148</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29">
        <f t="shared" si="3"/>
        <v>251.856592</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33">
        <f t="shared" si="4"/>
        <v>1252.986545</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29">
        <f>IF(5.5*2*20.91-6%*$C$19&lt;0,0,5.5*2*20.91-6%*$C$19)</f>
        <v>60</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29">
        <f>(38)*20.91</f>
        <v>794.58</v>
      </c>
      <c r="D46" s="132"/>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29">
        <v>169.67</v>
      </c>
      <c r="D47" s="132"/>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29">
        <v>11.27</v>
      </c>
      <c r="D48" s="132"/>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29">
        <v>2.5</v>
      </c>
      <c r="D49" s="132"/>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33">
        <f>SUM(C45:C49)</f>
        <v>1038.02</v>
      </c>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9">
        <f>$D$31</f>
        <v>314.7074</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9">
        <f>$D$42</f>
        <v>1252.986545</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9">
        <f>$C$50</f>
        <v>1038.02</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33">
        <f>SUM(C53:C55)</f>
        <v>2605.713945</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2"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9">
        <f>$C$59*($C$25+$C$53)</f>
        <v>13.11753083</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9">
        <f>$C$41*$D$59</f>
        <v>1.049402467</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9">
        <f>$C$61*($C$25+$C$53)</f>
        <v>61.21514389</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9">
        <f>$D$61*$C$42</f>
        <v>24.36362727</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9">
        <f>40%*8%*($C$25+$C$53)</f>
        <v>100.7426368</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33">
        <f t="shared" si="5"/>
        <v>200.4883413</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13"/>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2"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9">
        <f t="shared" ref="D67:D71" si="6">C67*($C$25+$D$31+$D$42+$C$47+$C$48+$D$64)</f>
        <v>398.3924365</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9">
        <f t="shared" si="6"/>
        <v>13.10307476</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9">
        <f t="shared" si="6"/>
        <v>0.4638488464</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9">
        <f t="shared" si="6"/>
        <v>4.835034585</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9">
        <f t="shared" si="6"/>
        <v>2.19381435</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30">
        <v>0.0</v>
      </c>
      <c r="D72" s="129">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30">
        <v>0.0</v>
      </c>
      <c r="D73" s="129">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33">
        <f t="shared" si="7"/>
        <v>418.988209</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13"/>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13"/>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9">
        <f>Uniformes!E19</f>
        <v>50.48514088</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13"/>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9">
        <v>0.0</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33">
        <f>SUM(C77:C79)</f>
        <v>50.48514088</v>
      </c>
      <c r="D80" s="113"/>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13"/>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2"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9">
        <f>C83*$C$98</f>
        <v>102.2268723</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9">
        <f>C84*(D83+$C$98)</f>
        <v>103.9374686</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9">
        <f t="shared" si="8"/>
        <v>598.0042781</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9">
        <f t="shared" ref="D86:D89" si="9">C86*$C$100</f>
        <v>44.93673766</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9">
        <f t="shared" si="9"/>
        <v>207.4003277</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9">
        <f t="shared" si="9"/>
        <v>345.6672128</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9">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33">
        <f>SUM(D83:D85)</f>
        <v>804.168619</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13"/>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13"/>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9">
        <f>C25</f>
        <v>2833.5</v>
      </c>
      <c r="D93" s="113"/>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9">
        <f>C56</f>
        <v>2605.713945</v>
      </c>
      <c r="D94" s="113"/>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9">
        <f>D64</f>
        <v>200.4883413</v>
      </c>
      <c r="D95" s="113"/>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9">
        <f>D74</f>
        <v>418.988209</v>
      </c>
      <c r="D96" s="113"/>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9">
        <f>C80</f>
        <v>50.48514088</v>
      </c>
      <c r="D97" s="113"/>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33">
        <f>SUM(C93:C97)</f>
        <v>6109.175636</v>
      </c>
      <c r="D98" s="113"/>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9">
        <f>D90</f>
        <v>804.168619</v>
      </c>
      <c r="D99" s="113"/>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33">
        <f>(C98+D83+D84)/(1-C85)</f>
        <v>6913.344255</v>
      </c>
      <c r="D100" s="113"/>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13"/>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13"/>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13"/>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13"/>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13"/>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13"/>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13"/>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13"/>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688</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20"/>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ht="16.5" customHeight="1">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689</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23">
        <v>2833.5</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115" t="s">
        <v>549</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15"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2833.5</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690</v>
      </c>
      <c r="C20" s="123">
        <f>30%*C19</f>
        <v>850.05</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9">
        <v>0.0</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9">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9">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9">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3683.55</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34">
        <f t="shared" ref="D29:D30" si="1">C29*$C$25</f>
        <v>306.839715</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34">
        <f t="shared" si="1"/>
        <v>102.279905</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35">
        <f t="shared" si="2"/>
        <v>409.11962</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36"/>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35"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34">
        <f t="shared" ref="D34:D41" si="3">C34*($C$25+$D$31)</f>
        <v>818.533924</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34">
        <f t="shared" si="3"/>
        <v>102.3167405</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34">
        <f t="shared" si="3"/>
        <v>245.5601772</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34">
        <f t="shared" si="3"/>
        <v>61.3900443</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34">
        <f t="shared" si="3"/>
        <v>40.9266962</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34">
        <f t="shared" si="3"/>
        <v>24.55601772</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34">
        <f t="shared" si="3"/>
        <v>8.18533924</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34">
        <f t="shared" si="3"/>
        <v>327.4135696</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35">
        <f t="shared" si="4"/>
        <v>1628.882509</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36"/>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36"/>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34">
        <f>IF(5.5*2*20.91-6%*$C$19&lt;0,0,5.5*2*20.91-6%*$C$19)</f>
        <v>60</v>
      </c>
      <c r="D45" s="136"/>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34">
        <f>(38)*20.91</f>
        <v>794.58</v>
      </c>
      <c r="D46" s="137"/>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38">
        <v>169.67</v>
      </c>
      <c r="D47" s="137"/>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38">
        <v>11.27</v>
      </c>
      <c r="D48" s="137"/>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38">
        <v>2.5</v>
      </c>
      <c r="D49" s="137"/>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25">
        <f>SUM(C45:C49)</f>
        <v>1038.02</v>
      </c>
      <c r="D50" s="136"/>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36"/>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36"/>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3">
        <f>$D$31</f>
        <v>409.11962</v>
      </c>
      <c r="D53" s="136"/>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3">
        <f>$D$42</f>
        <v>1628.882509</v>
      </c>
      <c r="D54" s="136"/>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3">
        <f>$C$50</f>
        <v>1038.02</v>
      </c>
      <c r="D55" s="136"/>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25">
        <f>SUM(C53:C55)</f>
        <v>3076.022129</v>
      </c>
      <c r="D56" s="136"/>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36"/>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5"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3">
        <f>$C$59*($C$25+$C$53)</f>
        <v>17.05279008</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3">
        <f>$C$41*$D$59</f>
        <v>1.364223207</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3">
        <f>$C$61*($C$25+$C$53)</f>
        <v>79.57968706</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3">
        <f>$D$61*$C$42</f>
        <v>31.67271545</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3">
        <f>40%*8%*($C$25+$C$53)</f>
        <v>130.9654278</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25">
        <f t="shared" si="5"/>
        <v>260.6348436</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36"/>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5"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3">
        <f t="shared" ref="D67:D71" si="6">C67*($C$25+$D$31+$D$42+$C$47+$C$48+$D$64)</f>
        <v>513.3884768</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3">
        <f t="shared" si="6"/>
        <v>16.88527938</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3">
        <f t="shared" si="6"/>
        <v>0.5977388899</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3">
        <f t="shared" si="6"/>
        <v>6.23066809</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3">
        <f t="shared" si="6"/>
        <v>2.827059212</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27">
        <v>0.0</v>
      </c>
      <c r="D72" s="129">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27">
        <v>0.0</v>
      </c>
      <c r="D73" s="129">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25">
        <f t="shared" si="7"/>
        <v>539.9292224</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36"/>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36"/>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3">
        <f>Uniformes!E19</f>
        <v>50.48514088</v>
      </c>
      <c r="D77" s="136"/>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36"/>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9">
        <v>0.0</v>
      </c>
      <c r="D79" s="136"/>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25">
        <f>SUM(C77:C79)</f>
        <v>50.48514088</v>
      </c>
      <c r="D80" s="136"/>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36"/>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5"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3">
        <f>C83*$C$98</f>
        <v>127.3510637</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3">
        <f>C84*(D83+$C$98)</f>
        <v>129.4820715</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3">
        <f t="shared" si="8"/>
        <v>744.9751634</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3">
        <f t="shared" ref="D86:D89" si="9">C86*$C$100</f>
        <v>55.98079262</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3">
        <f t="shared" si="9"/>
        <v>258.372889</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3">
        <f t="shared" si="9"/>
        <v>430.6214817</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3">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25">
        <f>SUM(D83:D85)</f>
        <v>1001.808299</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36"/>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36"/>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3">
        <f>C25</f>
        <v>3683.55</v>
      </c>
      <c r="D93" s="136"/>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3">
        <f>C56</f>
        <v>3076.022129</v>
      </c>
      <c r="D94" s="136"/>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3">
        <f>D64</f>
        <v>260.6348436</v>
      </c>
      <c r="D95" s="136"/>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3">
        <f>D74</f>
        <v>539.9292224</v>
      </c>
      <c r="D96" s="136"/>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3">
        <f>C80</f>
        <v>50.48514088</v>
      </c>
      <c r="D97" s="136"/>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25">
        <f>SUM(C93:C97)</f>
        <v>7610.621336</v>
      </c>
      <c r="D98" s="136"/>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3">
        <f>D90</f>
        <v>1001.808299</v>
      </c>
      <c r="D99" s="136"/>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25">
        <f>(C98+D83+D84)/(1-C85)</f>
        <v>8612.429634</v>
      </c>
      <c r="D100" s="136"/>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36"/>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36"/>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36"/>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36"/>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36"/>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36"/>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36"/>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36"/>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36"/>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36"/>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5"/>
    <col customWidth="1" min="2" max="2" width="39.13"/>
    <col customWidth="1" min="3" max="3" width="20.75"/>
    <col customWidth="1" min="4" max="4" width="13.75"/>
    <col customWidth="1" min="5" max="5" width="25.38"/>
    <col customWidth="1" min="6" max="6" width="15.5"/>
    <col customWidth="1" min="7" max="9" width="13.75"/>
    <col customWidth="1" min="10" max="11" width="27.75"/>
    <col customWidth="1" min="12" max="26" width="7.75"/>
  </cols>
  <sheetData>
    <row r="1">
      <c r="A1" s="90" t="s">
        <v>691</v>
      </c>
      <c r="B1" s="139"/>
      <c r="C1" s="90"/>
      <c r="D1" s="90"/>
      <c r="E1" s="90"/>
      <c r="F1" s="90"/>
      <c r="G1" s="140" t="s">
        <v>32</v>
      </c>
      <c r="H1" s="140" t="s">
        <v>32</v>
      </c>
    </row>
    <row r="2" ht="15.0" customHeight="1">
      <c r="A2" s="139"/>
      <c r="B2" s="141"/>
      <c r="C2" s="141"/>
      <c r="D2" s="142"/>
      <c r="E2" s="142"/>
      <c r="F2" s="140" t="s">
        <v>32</v>
      </c>
      <c r="G2" s="140" t="s">
        <v>32</v>
      </c>
      <c r="H2" s="140" t="s">
        <v>32</v>
      </c>
      <c r="K2" s="139"/>
      <c r="L2" s="139"/>
      <c r="M2" s="139"/>
      <c r="N2" s="139"/>
      <c r="O2" s="139"/>
      <c r="P2" s="139"/>
      <c r="Q2" s="139"/>
      <c r="R2" s="139"/>
      <c r="S2" s="139"/>
      <c r="T2" s="139"/>
      <c r="U2" s="139"/>
      <c r="V2" s="139"/>
      <c r="W2" s="139"/>
      <c r="X2" s="139"/>
      <c r="Y2" s="139"/>
      <c r="Z2" s="139"/>
    </row>
    <row r="3">
      <c r="A3" s="139"/>
      <c r="B3" s="143" t="s">
        <v>692</v>
      </c>
      <c r="C3" s="144" t="s">
        <v>693</v>
      </c>
      <c r="D3" s="142"/>
      <c r="E3" s="142"/>
      <c r="F3" s="140"/>
      <c r="G3" s="140"/>
      <c r="H3" s="140"/>
      <c r="K3" s="139"/>
      <c r="L3" s="139"/>
      <c r="M3" s="139"/>
      <c r="N3" s="139"/>
      <c r="O3" s="139"/>
      <c r="P3" s="139"/>
      <c r="Q3" s="139"/>
      <c r="R3" s="139"/>
      <c r="S3" s="139"/>
      <c r="T3" s="139"/>
      <c r="U3" s="139"/>
      <c r="V3" s="139"/>
      <c r="W3" s="139"/>
      <c r="X3" s="139"/>
      <c r="Y3" s="139"/>
      <c r="Z3" s="139"/>
    </row>
    <row r="4" ht="15.0" customHeight="1">
      <c r="A4" s="139"/>
      <c r="B4" s="145" t="s">
        <v>603</v>
      </c>
      <c r="C4" s="146">
        <f>'Servente 44h'!$C$100</f>
        <v>5665.71342</v>
      </c>
      <c r="D4" s="142"/>
      <c r="E4" s="142"/>
      <c r="F4" s="140"/>
      <c r="G4" s="140"/>
      <c r="H4" s="140"/>
      <c r="K4" s="139"/>
      <c r="L4" s="139"/>
      <c r="M4" s="139"/>
      <c r="N4" s="139"/>
      <c r="O4" s="139"/>
      <c r="P4" s="139"/>
      <c r="Q4" s="139"/>
      <c r="R4" s="139"/>
      <c r="S4" s="139"/>
      <c r="T4" s="139"/>
      <c r="U4" s="139"/>
      <c r="V4" s="139"/>
      <c r="W4" s="139"/>
      <c r="X4" s="139"/>
      <c r="Y4" s="139"/>
      <c r="Z4" s="139"/>
    </row>
    <row r="5" ht="15.0" customHeight="1">
      <c r="A5" s="139"/>
      <c r="B5" s="145" t="s">
        <v>694</v>
      </c>
      <c r="C5" s="146">
        <f>'Operador de Roc Costal 44h'!C100</f>
        <v>5757.450879</v>
      </c>
      <c r="D5" s="142"/>
      <c r="E5" s="142"/>
      <c r="F5" s="140"/>
      <c r="G5" s="140"/>
      <c r="H5" s="140"/>
      <c r="K5" s="139"/>
      <c r="L5" s="139"/>
      <c r="M5" s="139"/>
      <c r="N5" s="139"/>
      <c r="O5" s="139"/>
      <c r="P5" s="139"/>
      <c r="Q5" s="139"/>
      <c r="R5" s="139"/>
      <c r="S5" s="139"/>
      <c r="T5" s="139"/>
      <c r="U5" s="139"/>
      <c r="V5" s="139"/>
      <c r="W5" s="139"/>
      <c r="X5" s="139"/>
      <c r="Y5" s="139"/>
      <c r="Z5" s="139"/>
    </row>
    <row r="6" ht="15.0" customHeight="1">
      <c r="A6" s="139"/>
      <c r="B6" s="145" t="s">
        <v>695</v>
      </c>
      <c r="C6" s="146">
        <f>'Encarregado 44h'!$C$100</f>
        <v>6913.344255</v>
      </c>
      <c r="D6" s="142"/>
      <c r="E6" s="142"/>
      <c r="F6" s="140"/>
      <c r="G6" s="140"/>
      <c r="H6" s="140"/>
      <c r="K6" s="139"/>
      <c r="L6" s="139"/>
      <c r="M6" s="139"/>
      <c r="N6" s="139"/>
      <c r="O6" s="139"/>
      <c r="P6" s="139"/>
      <c r="Q6" s="139"/>
      <c r="R6" s="139"/>
      <c r="S6" s="139"/>
      <c r="T6" s="139"/>
      <c r="U6" s="139"/>
      <c r="V6" s="139"/>
      <c r="W6" s="139"/>
      <c r="X6" s="139"/>
      <c r="Y6" s="139"/>
      <c r="Z6" s="139"/>
    </row>
    <row r="7" ht="15.0" customHeight="1">
      <c r="A7" s="139"/>
      <c r="B7" s="139"/>
      <c r="C7" s="139"/>
      <c r="D7" s="142"/>
      <c r="E7" s="142"/>
      <c r="F7" s="140"/>
      <c r="G7" s="140"/>
      <c r="H7" s="140"/>
      <c r="K7" s="139"/>
      <c r="L7" s="139"/>
      <c r="M7" s="139"/>
      <c r="N7" s="139"/>
      <c r="O7" s="139"/>
      <c r="P7" s="139"/>
      <c r="Q7" s="139"/>
      <c r="R7" s="139"/>
      <c r="S7" s="139"/>
      <c r="T7" s="139"/>
      <c r="U7" s="139"/>
      <c r="V7" s="139"/>
      <c r="W7" s="139"/>
      <c r="X7" s="139"/>
      <c r="Y7" s="139"/>
      <c r="Z7" s="139"/>
    </row>
    <row r="8">
      <c r="A8" s="143" t="s">
        <v>552</v>
      </c>
      <c r="B8" s="143" t="s">
        <v>553</v>
      </c>
      <c r="C8" s="144" t="s">
        <v>696</v>
      </c>
      <c r="D8" s="144" t="s">
        <v>697</v>
      </c>
      <c r="E8" s="144" t="s">
        <v>698</v>
      </c>
      <c r="F8" s="144" t="s">
        <v>699</v>
      </c>
      <c r="G8" s="144" t="s">
        <v>700</v>
      </c>
      <c r="H8" s="144" t="s">
        <v>701</v>
      </c>
      <c r="I8" s="144" t="s">
        <v>702</v>
      </c>
      <c r="J8" s="144" t="s">
        <v>703</v>
      </c>
      <c r="K8" s="144" t="s">
        <v>704</v>
      </c>
      <c r="L8" s="139"/>
      <c r="M8" s="139"/>
      <c r="N8" s="139"/>
      <c r="O8" s="139"/>
      <c r="P8" s="139"/>
      <c r="Q8" s="139"/>
      <c r="R8" s="139"/>
      <c r="S8" s="139"/>
      <c r="T8" s="139"/>
      <c r="U8" s="139"/>
      <c r="V8" s="139"/>
      <c r="W8" s="139"/>
      <c r="X8" s="139"/>
      <c r="Y8" s="139"/>
      <c r="Z8" s="139"/>
    </row>
    <row r="9" ht="15.0" customHeight="1">
      <c r="A9" s="145">
        <v>1.0</v>
      </c>
      <c r="B9" s="145" t="s">
        <v>705</v>
      </c>
      <c r="C9" s="146">
        <v>4663.569777777778</v>
      </c>
      <c r="D9" s="146">
        <v>927.0</v>
      </c>
      <c r="E9" s="146">
        <f t="shared" ref="E9:E14" si="1">D9*$C$4</f>
        <v>5252116.34</v>
      </c>
      <c r="F9" s="146">
        <v>16.0</v>
      </c>
      <c r="G9" s="146">
        <f t="shared" ref="G9:G14" si="2">F9*$C$6</f>
        <v>110613.5081</v>
      </c>
      <c r="H9" s="146">
        <v>6.0</v>
      </c>
      <c r="I9" s="146">
        <f t="shared" ref="I9:I14" si="3">H9*$C$5</f>
        <v>34544.70527</v>
      </c>
      <c r="J9" s="146">
        <f t="shared" ref="J9:J14" si="4">C9+E9+G9+I9</f>
        <v>5401938.123</v>
      </c>
      <c r="K9" s="146">
        <f t="shared" ref="K9:K14" si="5">J9*12</f>
        <v>64823257.48</v>
      </c>
      <c r="L9" s="139"/>
      <c r="M9" s="139"/>
      <c r="N9" s="139"/>
      <c r="O9" s="139"/>
      <c r="P9" s="139"/>
      <c r="Q9" s="139"/>
      <c r="R9" s="139"/>
      <c r="S9" s="139"/>
      <c r="T9" s="139"/>
      <c r="U9" s="139"/>
      <c r="V9" s="139"/>
      <c r="W9" s="139"/>
      <c r="X9" s="139"/>
      <c r="Y9" s="139"/>
      <c r="Z9" s="139"/>
    </row>
    <row r="10" ht="15.0" customHeight="1">
      <c r="A10" s="145">
        <v>2.0</v>
      </c>
      <c r="B10" s="145" t="s">
        <v>706</v>
      </c>
      <c r="C10" s="146">
        <v>8676.40888888889</v>
      </c>
      <c r="D10" s="146">
        <v>1436.0</v>
      </c>
      <c r="E10" s="146">
        <f t="shared" si="1"/>
        <v>8135964.471</v>
      </c>
      <c r="F10" s="146">
        <v>24.0</v>
      </c>
      <c r="G10" s="146">
        <f t="shared" si="2"/>
        <v>165920.2621</v>
      </c>
      <c r="H10" s="146">
        <v>15.0</v>
      </c>
      <c r="I10" s="146">
        <f t="shared" si="3"/>
        <v>86361.76319</v>
      </c>
      <c r="J10" s="146">
        <f t="shared" si="4"/>
        <v>8396922.905</v>
      </c>
      <c r="K10" s="146">
        <f t="shared" si="5"/>
        <v>100763074.9</v>
      </c>
      <c r="L10" s="139"/>
      <c r="M10" s="139"/>
      <c r="N10" s="139"/>
      <c r="O10" s="139"/>
      <c r="P10" s="139"/>
      <c r="Q10" s="139"/>
      <c r="R10" s="139"/>
      <c r="S10" s="139"/>
      <c r="T10" s="139"/>
      <c r="U10" s="139"/>
      <c r="V10" s="139"/>
      <c r="W10" s="139"/>
      <c r="X10" s="139"/>
      <c r="Y10" s="139"/>
      <c r="Z10" s="139"/>
    </row>
    <row r="11" ht="15.0" customHeight="1">
      <c r="A11" s="145">
        <v>3.0</v>
      </c>
      <c r="B11" s="145" t="s">
        <v>707</v>
      </c>
      <c r="C11" s="146">
        <v>4229.749333333333</v>
      </c>
      <c r="D11" s="146">
        <v>946.0</v>
      </c>
      <c r="E11" s="146">
        <f t="shared" si="1"/>
        <v>5359764.895</v>
      </c>
      <c r="F11" s="146">
        <v>15.0</v>
      </c>
      <c r="G11" s="146">
        <f t="shared" si="2"/>
        <v>103700.1638</v>
      </c>
      <c r="H11" s="146">
        <v>6.0</v>
      </c>
      <c r="I11" s="146">
        <f t="shared" si="3"/>
        <v>34544.70527</v>
      </c>
      <c r="J11" s="146">
        <f t="shared" si="4"/>
        <v>5502239.514</v>
      </c>
      <c r="K11" s="146">
        <f t="shared" si="5"/>
        <v>66026874.16</v>
      </c>
      <c r="L11" s="139"/>
      <c r="M11" s="139"/>
      <c r="N11" s="139"/>
      <c r="O11" s="139"/>
      <c r="P11" s="139"/>
      <c r="Q11" s="139"/>
      <c r="R11" s="139"/>
      <c r="S11" s="139"/>
      <c r="T11" s="139"/>
      <c r="U11" s="139"/>
      <c r="V11" s="139"/>
      <c r="W11" s="139"/>
      <c r="X11" s="139"/>
      <c r="Y11" s="139"/>
      <c r="Z11" s="139"/>
    </row>
    <row r="12" ht="15.0" customHeight="1">
      <c r="A12" s="145">
        <v>4.0</v>
      </c>
      <c r="B12" s="145" t="s">
        <v>708</v>
      </c>
      <c r="C12" s="146">
        <v>6019.258666666667</v>
      </c>
      <c r="D12" s="146">
        <v>810.0</v>
      </c>
      <c r="E12" s="146">
        <f t="shared" si="1"/>
        <v>4589227.87</v>
      </c>
      <c r="F12" s="146">
        <v>13.0</v>
      </c>
      <c r="G12" s="146">
        <f t="shared" si="2"/>
        <v>89873.47532</v>
      </c>
      <c r="H12" s="146">
        <v>6.0</v>
      </c>
      <c r="I12" s="146">
        <f t="shared" si="3"/>
        <v>34544.70527</v>
      </c>
      <c r="J12" s="146">
        <f t="shared" si="4"/>
        <v>4719665.309</v>
      </c>
      <c r="K12" s="146">
        <f t="shared" si="5"/>
        <v>56635983.71</v>
      </c>
      <c r="L12" s="139"/>
      <c r="M12" s="139"/>
      <c r="N12" s="139"/>
      <c r="O12" s="139"/>
      <c r="P12" s="139"/>
      <c r="Q12" s="139"/>
      <c r="R12" s="139"/>
      <c r="S12" s="139"/>
      <c r="T12" s="139"/>
      <c r="U12" s="139"/>
      <c r="V12" s="139"/>
      <c r="W12" s="139"/>
      <c r="X12" s="139"/>
      <c r="Y12" s="139"/>
      <c r="Z12" s="139"/>
    </row>
    <row r="13" ht="15.0" customHeight="1">
      <c r="A13" s="145">
        <v>5.0</v>
      </c>
      <c r="B13" s="145" t="s">
        <v>709</v>
      </c>
      <c r="C13" s="146">
        <v>4988.935111111111</v>
      </c>
      <c r="D13" s="146">
        <v>691.0</v>
      </c>
      <c r="E13" s="146">
        <f t="shared" si="1"/>
        <v>3915007.973</v>
      </c>
      <c r="F13" s="146">
        <v>11.0</v>
      </c>
      <c r="G13" s="146">
        <f t="shared" si="2"/>
        <v>76046.78681</v>
      </c>
      <c r="H13" s="146">
        <v>10.0</v>
      </c>
      <c r="I13" s="146">
        <f t="shared" si="3"/>
        <v>57574.50879</v>
      </c>
      <c r="J13" s="146">
        <f t="shared" si="4"/>
        <v>4053618.204</v>
      </c>
      <c r="K13" s="146">
        <f t="shared" si="5"/>
        <v>48643418.45</v>
      </c>
      <c r="L13" s="139"/>
      <c r="M13" s="139"/>
      <c r="N13" s="139"/>
      <c r="O13" s="139"/>
      <c r="P13" s="139"/>
      <c r="Q13" s="139"/>
      <c r="R13" s="139"/>
      <c r="S13" s="139"/>
      <c r="T13" s="139"/>
      <c r="U13" s="139"/>
      <c r="V13" s="139"/>
      <c r="W13" s="139"/>
      <c r="X13" s="139"/>
      <c r="Y13" s="139"/>
      <c r="Z13" s="139"/>
    </row>
    <row r="14" ht="15.0" customHeight="1">
      <c r="A14" s="145">
        <v>6.0</v>
      </c>
      <c r="B14" s="145" t="s">
        <v>710</v>
      </c>
      <c r="C14" s="146">
        <v>7320.72</v>
      </c>
      <c r="D14" s="146">
        <v>1032.0</v>
      </c>
      <c r="E14" s="146">
        <f t="shared" si="1"/>
        <v>5847016.249</v>
      </c>
      <c r="F14" s="146">
        <v>17.0</v>
      </c>
      <c r="G14" s="146">
        <f t="shared" si="2"/>
        <v>117526.8523</v>
      </c>
      <c r="H14" s="146">
        <v>10.0</v>
      </c>
      <c r="I14" s="146">
        <f t="shared" si="3"/>
        <v>57574.50879</v>
      </c>
      <c r="J14" s="146">
        <f t="shared" si="4"/>
        <v>6029438.33</v>
      </c>
      <c r="K14" s="146">
        <f t="shared" si="5"/>
        <v>72353259.97</v>
      </c>
      <c r="L14" s="139"/>
      <c r="M14" s="139"/>
      <c r="N14" s="139"/>
      <c r="O14" s="139"/>
      <c r="P14" s="139"/>
      <c r="Q14" s="139"/>
      <c r="R14" s="139"/>
      <c r="S14" s="139"/>
      <c r="T14" s="139"/>
      <c r="U14" s="139"/>
      <c r="V14" s="139"/>
      <c r="W14" s="139"/>
      <c r="X14" s="139"/>
      <c r="Y14" s="139"/>
      <c r="Z14" s="139"/>
    </row>
    <row r="15">
      <c r="A15" s="147" t="s">
        <v>711</v>
      </c>
      <c r="B15" s="76"/>
      <c r="C15" s="148">
        <f t="shared" ref="C15:K15" si="6">SUM(C9:C14)</f>
        <v>35898.64178</v>
      </c>
      <c r="D15" s="148">
        <f t="shared" si="6"/>
        <v>5842</v>
      </c>
      <c r="E15" s="148">
        <f t="shared" si="6"/>
        <v>33099097.8</v>
      </c>
      <c r="F15" s="148">
        <f t="shared" si="6"/>
        <v>96</v>
      </c>
      <c r="G15" s="148">
        <f t="shared" si="6"/>
        <v>663681.0485</v>
      </c>
      <c r="H15" s="148">
        <f t="shared" si="6"/>
        <v>53</v>
      </c>
      <c r="I15" s="148">
        <f t="shared" si="6"/>
        <v>305144.8966</v>
      </c>
      <c r="J15" s="148">
        <f t="shared" si="6"/>
        <v>34103822.39</v>
      </c>
      <c r="K15" s="148">
        <f t="shared" si="6"/>
        <v>409245868.6</v>
      </c>
    </row>
    <row r="16">
      <c r="B16" s="139"/>
      <c r="C16" s="139"/>
      <c r="D16" s="139"/>
      <c r="E16" s="139"/>
      <c r="F16" s="139"/>
      <c r="G16" s="139"/>
      <c r="H16" s="139"/>
    </row>
    <row r="17">
      <c r="B17" s="139"/>
      <c r="C17" s="139"/>
      <c r="D17" s="139"/>
      <c r="E17" s="139"/>
      <c r="F17" s="139"/>
      <c r="G17" s="139"/>
      <c r="H17" s="139"/>
    </row>
    <row r="18">
      <c r="B18" s="139"/>
      <c r="C18" s="139"/>
      <c r="D18" s="139"/>
      <c r="E18" s="139"/>
      <c r="F18" s="139"/>
      <c r="G18" s="139"/>
      <c r="H18" s="139"/>
    </row>
    <row r="19">
      <c r="B19" s="139"/>
      <c r="C19" s="139"/>
      <c r="D19" s="139"/>
      <c r="E19" s="139"/>
      <c r="F19" s="139"/>
      <c r="G19" s="139"/>
      <c r="H19" s="139"/>
    </row>
    <row r="20">
      <c r="B20" s="139"/>
      <c r="C20" s="139"/>
      <c r="D20" s="139"/>
      <c r="E20" s="139"/>
      <c r="F20" s="139"/>
      <c r="G20" s="139"/>
      <c r="H20" s="139"/>
    </row>
    <row r="21" ht="15.75" customHeight="1">
      <c r="B21" s="139"/>
      <c r="C21" s="139"/>
      <c r="D21" s="139"/>
      <c r="E21" s="139"/>
      <c r="F21" s="139"/>
      <c r="G21" s="139"/>
      <c r="H21" s="139"/>
    </row>
    <row r="22" ht="15.75" customHeight="1">
      <c r="B22" s="139"/>
      <c r="C22" s="139"/>
      <c r="D22" s="139"/>
      <c r="E22" s="139"/>
      <c r="F22" s="139"/>
      <c r="G22" s="139"/>
      <c r="H22" s="139"/>
    </row>
    <row r="23" ht="15.75" customHeight="1">
      <c r="B23" s="139"/>
      <c r="C23" s="139"/>
      <c r="D23" s="139"/>
      <c r="E23" s="139"/>
      <c r="F23" s="139"/>
      <c r="G23" s="139"/>
      <c r="H23" s="139"/>
    </row>
    <row r="24" ht="15.75" customHeight="1">
      <c r="B24" s="139"/>
      <c r="C24" s="139"/>
      <c r="D24" s="139"/>
      <c r="E24" s="139"/>
      <c r="F24" s="139"/>
      <c r="G24" s="139"/>
      <c r="H24" s="139"/>
    </row>
    <row r="25" ht="15.75" customHeight="1">
      <c r="B25" s="139"/>
      <c r="C25" s="139"/>
      <c r="D25" s="139"/>
      <c r="E25" s="139"/>
      <c r="F25" s="139"/>
      <c r="G25" s="139"/>
      <c r="H25" s="139"/>
    </row>
    <row r="26" ht="15.75" customHeight="1">
      <c r="B26" s="139"/>
      <c r="C26" s="139"/>
      <c r="D26" s="139"/>
      <c r="E26" s="139"/>
      <c r="F26" s="139"/>
      <c r="G26" s="139"/>
      <c r="H26" s="139"/>
    </row>
    <row r="27" ht="15.75" customHeight="1">
      <c r="B27" s="139"/>
      <c r="C27" s="139"/>
      <c r="D27" s="139"/>
      <c r="E27" s="139"/>
      <c r="F27" s="139"/>
      <c r="G27" s="139"/>
      <c r="H27" s="139"/>
    </row>
    <row r="28" ht="15.75" customHeight="1">
      <c r="B28" s="139"/>
      <c r="C28" s="139"/>
      <c r="D28" s="139"/>
      <c r="E28" s="139"/>
      <c r="F28" s="139"/>
      <c r="G28" s="139"/>
      <c r="H28" s="139"/>
    </row>
    <row r="29" ht="15.75" customHeight="1">
      <c r="B29" s="139"/>
      <c r="C29" s="139"/>
      <c r="D29" s="139"/>
      <c r="E29" s="139"/>
      <c r="F29" s="139"/>
      <c r="G29" s="139"/>
      <c r="H29" s="139"/>
    </row>
    <row r="30" ht="15.75" customHeight="1">
      <c r="B30" s="139"/>
      <c r="C30" s="139"/>
      <c r="D30" s="139"/>
      <c r="E30" s="139"/>
      <c r="F30" s="139"/>
      <c r="G30" s="139"/>
      <c r="H30" s="139"/>
    </row>
    <row r="31" ht="15.75" customHeight="1">
      <c r="B31" s="139"/>
      <c r="C31" s="139"/>
      <c r="D31" s="139"/>
      <c r="E31" s="139"/>
      <c r="F31" s="139"/>
      <c r="G31" s="139"/>
      <c r="H31" s="139"/>
    </row>
    <row r="32" ht="15.75" customHeight="1">
      <c r="B32" s="139"/>
      <c r="C32" s="139"/>
      <c r="D32" s="139"/>
      <c r="E32" s="139"/>
      <c r="F32" s="139"/>
      <c r="G32" s="139"/>
      <c r="H32" s="139"/>
    </row>
    <row r="33" ht="15.75" customHeight="1">
      <c r="B33" s="139"/>
      <c r="C33" s="139"/>
      <c r="D33" s="139"/>
      <c r="E33" s="139"/>
      <c r="F33" s="139"/>
      <c r="G33" s="139"/>
      <c r="H33" s="139"/>
    </row>
    <row r="34" ht="15.75" customHeight="1">
      <c r="B34" s="139"/>
      <c r="C34" s="139"/>
      <c r="D34" s="139"/>
      <c r="E34" s="139"/>
      <c r="F34" s="139"/>
      <c r="G34" s="139"/>
      <c r="H34" s="139"/>
    </row>
    <row r="35" ht="15.75" customHeight="1">
      <c r="B35" s="139"/>
      <c r="C35" s="139"/>
      <c r="D35" s="139"/>
      <c r="E35" s="139"/>
      <c r="F35" s="139"/>
      <c r="G35" s="139"/>
      <c r="H35" s="139"/>
    </row>
    <row r="36" ht="15.75" customHeight="1">
      <c r="B36" s="139"/>
      <c r="C36" s="139"/>
      <c r="D36" s="139"/>
      <c r="E36" s="139"/>
      <c r="F36" s="139"/>
      <c r="G36" s="139"/>
      <c r="H36" s="139"/>
    </row>
    <row r="37" ht="15.75" customHeight="1">
      <c r="B37" s="139"/>
      <c r="C37" s="139"/>
      <c r="D37" s="139"/>
      <c r="E37" s="139"/>
      <c r="F37" s="139"/>
      <c r="G37" s="139"/>
      <c r="H37" s="139"/>
    </row>
    <row r="38" ht="15.75" customHeight="1">
      <c r="B38" s="139"/>
      <c r="C38" s="139"/>
      <c r="D38" s="139"/>
      <c r="E38" s="139"/>
      <c r="F38" s="139"/>
      <c r="G38" s="139"/>
      <c r="H38" s="139"/>
    </row>
    <row r="39" ht="15.75" customHeight="1">
      <c r="B39" s="139"/>
      <c r="C39" s="139"/>
      <c r="D39" s="139"/>
      <c r="E39" s="139"/>
      <c r="F39" s="139"/>
      <c r="G39" s="139"/>
      <c r="H39" s="139"/>
    </row>
    <row r="40" ht="15.75" customHeight="1">
      <c r="B40" s="139"/>
      <c r="C40" s="139"/>
      <c r="D40" s="139"/>
      <c r="E40" s="139"/>
      <c r="F40" s="139"/>
      <c r="G40" s="139"/>
      <c r="H40" s="139"/>
    </row>
    <row r="41" ht="15.75" customHeight="1">
      <c r="B41" s="139"/>
      <c r="C41" s="139"/>
      <c r="D41" s="139"/>
      <c r="E41" s="139"/>
      <c r="F41" s="139"/>
      <c r="G41" s="139"/>
      <c r="H41" s="139"/>
    </row>
    <row r="42" ht="15.75" customHeight="1">
      <c r="B42" s="139"/>
      <c r="C42" s="139"/>
      <c r="D42" s="139"/>
      <c r="E42" s="139"/>
      <c r="F42" s="139"/>
      <c r="G42" s="139"/>
      <c r="H42" s="139"/>
    </row>
    <row r="43" ht="15.75" customHeight="1">
      <c r="B43" s="139"/>
      <c r="C43" s="139"/>
      <c r="D43" s="139"/>
      <c r="E43" s="139"/>
      <c r="F43" s="139"/>
      <c r="G43" s="139"/>
      <c r="H43" s="139"/>
    </row>
    <row r="44" ht="15.75" customHeight="1">
      <c r="B44" s="139"/>
      <c r="C44" s="139"/>
      <c r="D44" s="139"/>
      <c r="E44" s="139"/>
      <c r="F44" s="139"/>
      <c r="G44" s="139"/>
      <c r="H44" s="139"/>
    </row>
    <row r="45" ht="15.75" customHeight="1">
      <c r="B45" s="139"/>
      <c r="C45" s="139"/>
      <c r="D45" s="139"/>
      <c r="E45" s="139"/>
      <c r="F45" s="139"/>
      <c r="G45" s="139"/>
      <c r="H45" s="139"/>
    </row>
    <row r="46" ht="15.75" customHeight="1">
      <c r="B46" s="139"/>
      <c r="C46" s="139"/>
      <c r="D46" s="139"/>
      <c r="E46" s="139"/>
      <c r="F46" s="139"/>
      <c r="G46" s="139"/>
      <c r="H46" s="139"/>
    </row>
    <row r="47" ht="15.75" customHeight="1">
      <c r="B47" s="139"/>
      <c r="C47" s="139"/>
      <c r="D47" s="139"/>
      <c r="E47" s="139"/>
      <c r="F47" s="139"/>
      <c r="G47" s="139"/>
      <c r="H47" s="139"/>
    </row>
    <row r="48" ht="15.75" customHeight="1">
      <c r="B48" s="139"/>
      <c r="C48" s="139"/>
      <c r="D48" s="139"/>
      <c r="E48" s="139"/>
      <c r="F48" s="139"/>
      <c r="G48" s="139"/>
      <c r="H48" s="139"/>
    </row>
    <row r="49" ht="15.75" customHeight="1">
      <c r="B49" s="139"/>
      <c r="C49" s="139"/>
      <c r="D49" s="139"/>
      <c r="E49" s="139"/>
      <c r="F49" s="139"/>
      <c r="G49" s="139"/>
      <c r="H49" s="139"/>
    </row>
    <row r="50" ht="15.75" customHeight="1">
      <c r="B50" s="139"/>
      <c r="C50" s="139"/>
      <c r="D50" s="139"/>
      <c r="E50" s="139"/>
      <c r="F50" s="139"/>
      <c r="G50" s="139"/>
      <c r="H50" s="139"/>
    </row>
    <row r="51" ht="15.75" customHeight="1">
      <c r="B51" s="139"/>
      <c r="C51" s="139"/>
      <c r="D51" s="139"/>
      <c r="E51" s="139"/>
      <c r="F51" s="139"/>
      <c r="G51" s="139"/>
      <c r="H51" s="139"/>
    </row>
    <row r="52" ht="15.75" customHeight="1">
      <c r="B52" s="139"/>
      <c r="C52" s="139"/>
      <c r="D52" s="139"/>
      <c r="E52" s="139"/>
      <c r="F52" s="139"/>
      <c r="G52" s="139"/>
      <c r="H52" s="139"/>
    </row>
    <row r="53" ht="15.75" customHeight="1">
      <c r="B53" s="139"/>
      <c r="C53" s="139"/>
      <c r="D53" s="139"/>
      <c r="E53" s="139"/>
      <c r="F53" s="139"/>
      <c r="G53" s="139"/>
      <c r="H53" s="139"/>
    </row>
    <row r="54" ht="15.75" customHeight="1">
      <c r="B54" s="139"/>
      <c r="C54" s="139"/>
      <c r="D54" s="139"/>
      <c r="E54" s="139"/>
      <c r="F54" s="139"/>
      <c r="G54" s="139"/>
      <c r="H54" s="139"/>
    </row>
    <row r="55" ht="15.75" customHeight="1">
      <c r="B55" s="139"/>
      <c r="C55" s="139"/>
      <c r="D55" s="139"/>
      <c r="E55" s="139"/>
      <c r="F55" s="139"/>
      <c r="G55" s="139"/>
      <c r="H55" s="139"/>
    </row>
    <row r="56" ht="15.75" customHeight="1">
      <c r="B56" s="139"/>
      <c r="C56" s="139"/>
      <c r="D56" s="139"/>
      <c r="E56" s="139"/>
      <c r="F56" s="139"/>
      <c r="G56" s="139"/>
      <c r="H56" s="139"/>
    </row>
    <row r="57" ht="15.75" customHeight="1">
      <c r="B57" s="139"/>
      <c r="C57" s="139"/>
      <c r="D57" s="139"/>
      <c r="E57" s="139"/>
      <c r="F57" s="139"/>
      <c r="G57" s="139"/>
      <c r="H57" s="139"/>
    </row>
    <row r="58" ht="15.75" customHeight="1">
      <c r="B58" s="139"/>
      <c r="C58" s="139"/>
      <c r="D58" s="139"/>
      <c r="E58" s="139"/>
      <c r="F58" s="139"/>
      <c r="G58" s="139"/>
      <c r="H58" s="139"/>
    </row>
    <row r="59" ht="15.75" customHeight="1">
      <c r="B59" s="139"/>
      <c r="C59" s="139"/>
      <c r="D59" s="139"/>
      <c r="E59" s="139"/>
      <c r="F59" s="139"/>
      <c r="G59" s="139"/>
      <c r="H59" s="139"/>
    </row>
    <row r="60" ht="15.75" customHeight="1">
      <c r="B60" s="139"/>
      <c r="C60" s="139"/>
      <c r="D60" s="139"/>
      <c r="E60" s="139"/>
      <c r="F60" s="139"/>
      <c r="G60" s="139"/>
      <c r="H60" s="139"/>
    </row>
    <row r="61" ht="15.75" customHeight="1">
      <c r="B61" s="139"/>
      <c r="C61" s="139"/>
      <c r="D61" s="139"/>
      <c r="E61" s="139"/>
      <c r="F61" s="139"/>
      <c r="G61" s="139"/>
      <c r="H61" s="139"/>
    </row>
    <row r="62" ht="15.75" customHeight="1">
      <c r="B62" s="139"/>
      <c r="C62" s="139"/>
      <c r="D62" s="139"/>
      <c r="E62" s="139"/>
      <c r="F62" s="139"/>
      <c r="G62" s="139"/>
      <c r="H62" s="139"/>
    </row>
    <row r="63" ht="15.75" customHeight="1">
      <c r="B63" s="139"/>
      <c r="C63" s="139"/>
      <c r="D63" s="139"/>
      <c r="E63" s="139"/>
      <c r="F63" s="139"/>
      <c r="G63" s="139"/>
      <c r="H63" s="139"/>
    </row>
    <row r="64" ht="15.75" customHeight="1">
      <c r="B64" s="139"/>
      <c r="C64" s="139"/>
      <c r="D64" s="139"/>
      <c r="E64" s="139"/>
      <c r="F64" s="139"/>
      <c r="G64" s="139"/>
      <c r="H64" s="139"/>
    </row>
    <row r="65" ht="15.75" customHeight="1">
      <c r="B65" s="139"/>
      <c r="C65" s="139"/>
      <c r="D65" s="139"/>
      <c r="E65" s="139"/>
      <c r="F65" s="139"/>
      <c r="G65" s="139"/>
      <c r="H65" s="139"/>
    </row>
    <row r="66" ht="15.75" customHeight="1">
      <c r="B66" s="139"/>
      <c r="C66" s="139"/>
      <c r="D66" s="139"/>
      <c r="E66" s="139"/>
      <c r="F66" s="139"/>
      <c r="G66" s="139"/>
      <c r="H66" s="139"/>
    </row>
    <row r="67" ht="15.75" customHeight="1">
      <c r="B67" s="139"/>
      <c r="C67" s="139"/>
      <c r="D67" s="139"/>
      <c r="E67" s="139"/>
      <c r="F67" s="139"/>
      <c r="G67" s="139"/>
      <c r="H67" s="139"/>
    </row>
    <row r="68" ht="15.75" customHeight="1">
      <c r="B68" s="139"/>
      <c r="C68" s="139"/>
      <c r="D68" s="139"/>
      <c r="E68" s="139"/>
      <c r="F68" s="139"/>
      <c r="G68" s="139"/>
      <c r="H68" s="139"/>
    </row>
    <row r="69" ht="15.75" customHeight="1">
      <c r="B69" s="139"/>
      <c r="C69" s="139"/>
      <c r="D69" s="139"/>
      <c r="E69" s="139"/>
      <c r="F69" s="139"/>
      <c r="G69" s="139"/>
      <c r="H69" s="139"/>
    </row>
    <row r="70" ht="15.75" customHeight="1">
      <c r="B70" s="139"/>
      <c r="C70" s="139"/>
      <c r="D70" s="139"/>
      <c r="E70" s="139"/>
      <c r="F70" s="139"/>
      <c r="G70" s="139"/>
      <c r="H70" s="139"/>
    </row>
    <row r="71" ht="15.75" customHeight="1">
      <c r="B71" s="139"/>
      <c r="C71" s="139"/>
      <c r="D71" s="139"/>
      <c r="E71" s="139"/>
      <c r="F71" s="139"/>
      <c r="G71" s="139"/>
      <c r="H71" s="139"/>
    </row>
    <row r="72" ht="15.75" customHeight="1">
      <c r="B72" s="139"/>
      <c r="C72" s="139"/>
      <c r="D72" s="139"/>
      <c r="E72" s="139"/>
      <c r="F72" s="139"/>
      <c r="G72" s="139"/>
      <c r="H72" s="139"/>
    </row>
    <row r="73" ht="15.75" customHeight="1">
      <c r="B73" s="139"/>
      <c r="C73" s="139"/>
      <c r="D73" s="139"/>
      <c r="E73" s="139"/>
      <c r="F73" s="139"/>
      <c r="G73" s="139"/>
      <c r="H73" s="139"/>
    </row>
    <row r="74" ht="15.75" customHeight="1">
      <c r="B74" s="139"/>
      <c r="C74" s="139"/>
      <c r="D74" s="139"/>
      <c r="E74" s="139"/>
      <c r="F74" s="139"/>
      <c r="G74" s="139"/>
      <c r="H74" s="139"/>
    </row>
    <row r="75" ht="15.75" customHeight="1">
      <c r="B75" s="139"/>
      <c r="C75" s="139"/>
      <c r="D75" s="139"/>
      <c r="E75" s="139"/>
      <c r="F75" s="139"/>
      <c r="G75" s="139"/>
      <c r="H75" s="139"/>
    </row>
    <row r="76" ht="15.75" customHeight="1">
      <c r="B76" s="139"/>
      <c r="C76" s="139"/>
      <c r="D76" s="139"/>
      <c r="E76" s="139"/>
      <c r="F76" s="139"/>
      <c r="G76" s="139"/>
      <c r="H76" s="139"/>
    </row>
    <row r="77" ht="15.75" customHeight="1">
      <c r="B77" s="139"/>
      <c r="C77" s="139"/>
      <c r="D77" s="139"/>
      <c r="E77" s="139"/>
      <c r="F77" s="139"/>
      <c r="G77" s="139"/>
      <c r="H77" s="139"/>
    </row>
    <row r="78" ht="15.75" customHeight="1">
      <c r="B78" s="139"/>
      <c r="C78" s="139"/>
      <c r="D78" s="139"/>
      <c r="E78" s="139"/>
      <c r="F78" s="139"/>
      <c r="G78" s="139"/>
      <c r="H78" s="139"/>
    </row>
    <row r="79" ht="15.75" customHeight="1">
      <c r="B79" s="139"/>
      <c r="C79" s="139"/>
      <c r="D79" s="139"/>
      <c r="E79" s="139"/>
      <c r="F79" s="139"/>
      <c r="G79" s="139"/>
      <c r="H79" s="139"/>
    </row>
    <row r="80" ht="15.75" customHeight="1">
      <c r="B80" s="139"/>
      <c r="C80" s="139"/>
      <c r="D80" s="139"/>
      <c r="E80" s="139"/>
      <c r="F80" s="139"/>
      <c r="G80" s="139"/>
      <c r="H80" s="139"/>
    </row>
    <row r="81" ht="15.75" customHeight="1">
      <c r="B81" s="139"/>
      <c r="C81" s="139"/>
      <c r="D81" s="139"/>
      <c r="E81" s="139"/>
      <c r="F81" s="139"/>
      <c r="G81" s="139"/>
      <c r="H81" s="139"/>
    </row>
    <row r="82" ht="15.75" customHeight="1">
      <c r="B82" s="139"/>
      <c r="C82" s="139"/>
      <c r="D82" s="139"/>
      <c r="E82" s="139"/>
      <c r="F82" s="139"/>
      <c r="G82" s="139"/>
      <c r="H82" s="139"/>
    </row>
    <row r="83" ht="15.75" customHeight="1">
      <c r="B83" s="139"/>
      <c r="C83" s="139"/>
      <c r="D83" s="139"/>
      <c r="E83" s="139"/>
      <c r="F83" s="139"/>
      <c r="G83" s="139"/>
      <c r="H83" s="139"/>
    </row>
    <row r="84" ht="15.75" customHeight="1">
      <c r="B84" s="139"/>
      <c r="C84" s="139"/>
      <c r="D84" s="139"/>
      <c r="E84" s="139"/>
      <c r="F84" s="139"/>
      <c r="G84" s="139"/>
      <c r="H84" s="139"/>
    </row>
    <row r="85" ht="15.75" customHeight="1">
      <c r="B85" s="139"/>
      <c r="C85" s="139"/>
      <c r="D85" s="139"/>
      <c r="E85" s="139"/>
      <c r="F85" s="139"/>
      <c r="G85" s="139"/>
      <c r="H85" s="139"/>
    </row>
    <row r="86" ht="15.75" customHeight="1">
      <c r="B86" s="139"/>
      <c r="C86" s="139"/>
      <c r="D86" s="139"/>
      <c r="E86" s="139"/>
      <c r="F86" s="139"/>
      <c r="G86" s="139"/>
      <c r="H86" s="139"/>
    </row>
    <row r="87" ht="15.75" customHeight="1">
      <c r="B87" s="139"/>
      <c r="C87" s="139"/>
      <c r="D87" s="139"/>
      <c r="E87" s="139"/>
      <c r="F87" s="139"/>
      <c r="G87" s="139"/>
      <c r="H87" s="139"/>
    </row>
    <row r="88" ht="15.75" customHeight="1">
      <c r="B88" s="139"/>
      <c r="C88" s="139"/>
      <c r="D88" s="139"/>
      <c r="E88" s="139"/>
      <c r="F88" s="139"/>
      <c r="G88" s="139"/>
      <c r="H88" s="139"/>
    </row>
    <row r="89" ht="15.75" customHeight="1">
      <c r="B89" s="139"/>
      <c r="C89" s="139"/>
      <c r="D89" s="139"/>
      <c r="E89" s="139"/>
      <c r="F89" s="139"/>
      <c r="G89" s="139"/>
      <c r="H89" s="139"/>
    </row>
    <row r="90" ht="15.75" customHeight="1">
      <c r="B90" s="139"/>
      <c r="C90" s="139"/>
      <c r="D90" s="139"/>
      <c r="E90" s="139"/>
      <c r="F90" s="139"/>
      <c r="G90" s="139"/>
      <c r="H90" s="139"/>
    </row>
    <row r="91" ht="15.75" customHeight="1">
      <c r="B91" s="139"/>
      <c r="C91" s="139"/>
      <c r="D91" s="139"/>
      <c r="E91" s="139"/>
      <c r="F91" s="139"/>
      <c r="G91" s="139"/>
      <c r="H91" s="139"/>
    </row>
    <row r="92" ht="15.75" customHeight="1">
      <c r="B92" s="139"/>
      <c r="C92" s="139"/>
      <c r="D92" s="139"/>
      <c r="E92" s="139"/>
      <c r="F92" s="139"/>
      <c r="G92" s="139"/>
      <c r="H92" s="139"/>
    </row>
    <row r="93" ht="15.75" customHeight="1">
      <c r="B93" s="139"/>
      <c r="C93" s="139"/>
      <c r="D93" s="139"/>
      <c r="E93" s="139"/>
      <c r="F93" s="139"/>
      <c r="G93" s="139"/>
      <c r="H93" s="139"/>
    </row>
    <row r="94" ht="15.75" customHeight="1">
      <c r="B94" s="139"/>
      <c r="C94" s="139"/>
      <c r="D94" s="139"/>
      <c r="E94" s="139"/>
      <c r="F94" s="139"/>
      <c r="G94" s="139"/>
      <c r="H94" s="139"/>
    </row>
    <row r="95" ht="15.75" customHeight="1">
      <c r="B95" s="139"/>
      <c r="C95" s="139"/>
      <c r="D95" s="139"/>
      <c r="E95" s="139"/>
      <c r="F95" s="139"/>
      <c r="G95" s="139"/>
      <c r="H95" s="139"/>
    </row>
    <row r="96" ht="15.75" customHeight="1">
      <c r="B96" s="139"/>
      <c r="C96" s="139"/>
      <c r="D96" s="139"/>
      <c r="E96" s="139"/>
      <c r="F96" s="139"/>
      <c r="G96" s="139"/>
      <c r="H96" s="139"/>
    </row>
    <row r="97" ht="15.75" customHeight="1">
      <c r="B97" s="139"/>
      <c r="C97" s="139"/>
      <c r="D97" s="139"/>
      <c r="E97" s="139"/>
      <c r="F97" s="139"/>
      <c r="G97" s="139"/>
      <c r="H97" s="139"/>
    </row>
    <row r="98" ht="15.75" customHeight="1">
      <c r="B98" s="139"/>
      <c r="C98" s="139"/>
      <c r="D98" s="139"/>
      <c r="E98" s="139"/>
      <c r="F98" s="139"/>
      <c r="G98" s="139"/>
      <c r="H98" s="139"/>
    </row>
    <row r="99" ht="15.75" customHeight="1">
      <c r="B99" s="139"/>
      <c r="C99" s="139"/>
      <c r="D99" s="139"/>
      <c r="E99" s="139"/>
      <c r="F99" s="139"/>
      <c r="G99" s="139"/>
      <c r="H99" s="139"/>
    </row>
    <row r="100" ht="15.75" customHeight="1">
      <c r="B100" s="139"/>
      <c r="C100" s="139"/>
      <c r="D100" s="139"/>
      <c r="E100" s="139"/>
      <c r="F100" s="139"/>
      <c r="G100" s="139"/>
      <c r="H100" s="139"/>
    </row>
    <row r="101" ht="15.75" customHeight="1">
      <c r="B101" s="139"/>
      <c r="C101" s="139"/>
      <c r="D101" s="139"/>
      <c r="E101" s="139"/>
      <c r="F101" s="139"/>
      <c r="G101" s="139"/>
      <c r="H101" s="139"/>
    </row>
    <row r="102" ht="15.75" customHeight="1">
      <c r="B102" s="139"/>
      <c r="C102" s="139"/>
      <c r="D102" s="139"/>
      <c r="E102" s="139"/>
      <c r="F102" s="139"/>
      <c r="G102" s="139"/>
      <c r="H102" s="139"/>
    </row>
    <row r="103" ht="15.75" customHeight="1">
      <c r="B103" s="139"/>
      <c r="C103" s="139"/>
      <c r="D103" s="139"/>
      <c r="E103" s="139"/>
      <c r="F103" s="139"/>
      <c r="G103" s="139"/>
      <c r="H103" s="139"/>
    </row>
    <row r="104" ht="15.75" customHeight="1">
      <c r="B104" s="139"/>
      <c r="C104" s="139"/>
      <c r="D104" s="139"/>
      <c r="E104" s="139"/>
      <c r="F104" s="139"/>
      <c r="G104" s="139"/>
      <c r="H104" s="139"/>
    </row>
    <row r="105" ht="15.75" customHeight="1">
      <c r="B105" s="139"/>
      <c r="C105" s="139"/>
      <c r="D105" s="139"/>
      <c r="E105" s="139"/>
      <c r="F105" s="139"/>
      <c r="G105" s="139"/>
      <c r="H105" s="139"/>
    </row>
    <row r="106" ht="15.75" customHeight="1">
      <c r="B106" s="139"/>
      <c r="C106" s="139"/>
      <c r="D106" s="139"/>
      <c r="E106" s="139"/>
      <c r="F106" s="139"/>
      <c r="G106" s="139"/>
      <c r="H106" s="139"/>
    </row>
    <row r="107" ht="15.75" customHeight="1">
      <c r="B107" s="139"/>
      <c r="C107" s="139"/>
      <c r="D107" s="139"/>
      <c r="E107" s="139"/>
      <c r="F107" s="139"/>
      <c r="G107" s="139"/>
      <c r="H107" s="139"/>
    </row>
    <row r="108" ht="15.75" customHeight="1">
      <c r="B108" s="139"/>
      <c r="C108" s="139"/>
      <c r="D108" s="139"/>
      <c r="E108" s="139"/>
      <c r="F108" s="139"/>
      <c r="G108" s="139"/>
      <c r="H108" s="139"/>
    </row>
    <row r="109" ht="15.75" customHeight="1">
      <c r="B109" s="139"/>
      <c r="C109" s="139"/>
      <c r="D109" s="139"/>
      <c r="E109" s="139"/>
      <c r="F109" s="139"/>
      <c r="G109" s="139"/>
      <c r="H109" s="139"/>
    </row>
    <row r="110" ht="15.75" customHeight="1">
      <c r="B110" s="139"/>
      <c r="C110" s="139"/>
      <c r="D110" s="139"/>
      <c r="E110" s="139"/>
      <c r="F110" s="139"/>
      <c r="G110" s="139"/>
      <c r="H110" s="139"/>
    </row>
    <row r="111" ht="15.75" customHeight="1">
      <c r="B111" s="139"/>
      <c r="C111" s="139"/>
      <c r="D111" s="139"/>
      <c r="E111" s="139"/>
      <c r="F111" s="139"/>
      <c r="G111" s="139"/>
      <c r="H111" s="139"/>
    </row>
    <row r="112" ht="15.75" customHeight="1">
      <c r="B112" s="139"/>
      <c r="C112" s="139"/>
      <c r="D112" s="139"/>
      <c r="E112" s="139"/>
      <c r="F112" s="139"/>
      <c r="G112" s="139"/>
      <c r="H112" s="139"/>
    </row>
    <row r="113" ht="15.75" customHeight="1">
      <c r="B113" s="139"/>
      <c r="C113" s="139"/>
      <c r="D113" s="139"/>
      <c r="E113" s="139"/>
      <c r="F113" s="139"/>
      <c r="G113" s="139"/>
      <c r="H113" s="139"/>
    </row>
    <row r="114" ht="15.75" customHeight="1">
      <c r="B114" s="139"/>
      <c r="C114" s="139"/>
      <c r="D114" s="139"/>
      <c r="E114" s="139"/>
      <c r="F114" s="139"/>
      <c r="G114" s="139"/>
      <c r="H114" s="139"/>
    </row>
    <row r="115" ht="15.75" customHeight="1">
      <c r="B115" s="139"/>
      <c r="C115" s="139"/>
      <c r="D115" s="139"/>
      <c r="E115" s="139"/>
      <c r="F115" s="139"/>
      <c r="G115" s="139"/>
      <c r="H115" s="139"/>
    </row>
    <row r="116" ht="15.75" customHeight="1">
      <c r="B116" s="139"/>
      <c r="C116" s="139"/>
      <c r="D116" s="139"/>
      <c r="E116" s="139"/>
      <c r="F116" s="139"/>
      <c r="G116" s="139"/>
      <c r="H116" s="139"/>
    </row>
    <row r="117" ht="15.75" customHeight="1">
      <c r="B117" s="139"/>
      <c r="C117" s="139"/>
      <c r="D117" s="139"/>
      <c r="E117" s="139"/>
      <c r="F117" s="139"/>
      <c r="G117" s="139"/>
      <c r="H117" s="139"/>
    </row>
    <row r="118" ht="15.75" customHeight="1">
      <c r="B118" s="139"/>
      <c r="C118" s="139"/>
      <c r="D118" s="139"/>
      <c r="E118" s="139"/>
      <c r="F118" s="139"/>
      <c r="G118" s="139"/>
      <c r="H118" s="139"/>
    </row>
    <row r="119" ht="15.75" customHeight="1">
      <c r="B119" s="139"/>
      <c r="C119" s="139"/>
      <c r="D119" s="139"/>
      <c r="E119" s="139"/>
      <c r="F119" s="139"/>
      <c r="G119" s="139"/>
      <c r="H119" s="139"/>
    </row>
    <row r="120" ht="15.75" customHeight="1">
      <c r="B120" s="139"/>
      <c r="C120" s="139"/>
      <c r="D120" s="139"/>
      <c r="E120" s="139"/>
      <c r="F120" s="139"/>
      <c r="G120" s="139"/>
      <c r="H120" s="139"/>
    </row>
    <row r="121" ht="15.75" customHeight="1">
      <c r="B121" s="139"/>
      <c r="C121" s="139"/>
      <c r="D121" s="139"/>
      <c r="E121" s="139"/>
      <c r="F121" s="139"/>
      <c r="G121" s="139"/>
      <c r="H121" s="139"/>
    </row>
    <row r="122" ht="15.75" customHeight="1">
      <c r="B122" s="139"/>
      <c r="C122" s="139"/>
      <c r="D122" s="139"/>
      <c r="E122" s="139"/>
      <c r="F122" s="139"/>
      <c r="G122" s="139"/>
      <c r="H122" s="139"/>
    </row>
    <row r="123" ht="15.75" customHeight="1">
      <c r="B123" s="139"/>
      <c r="C123" s="139"/>
      <c r="D123" s="139"/>
      <c r="E123" s="139"/>
      <c r="F123" s="139"/>
      <c r="G123" s="139"/>
      <c r="H123" s="139"/>
    </row>
    <row r="124" ht="15.75" customHeight="1">
      <c r="B124" s="139"/>
      <c r="C124" s="139"/>
      <c r="D124" s="139"/>
      <c r="E124" s="139"/>
      <c r="F124" s="139"/>
      <c r="G124" s="139"/>
      <c r="H124" s="139"/>
    </row>
    <row r="125" ht="15.75" customHeight="1">
      <c r="B125" s="139"/>
      <c r="C125" s="139"/>
      <c r="D125" s="139"/>
      <c r="E125" s="139"/>
      <c r="F125" s="139"/>
      <c r="G125" s="139"/>
      <c r="H125" s="139"/>
    </row>
    <row r="126" ht="15.75" customHeight="1">
      <c r="B126" s="139"/>
      <c r="C126" s="139"/>
      <c r="D126" s="139"/>
      <c r="E126" s="139"/>
      <c r="F126" s="139"/>
      <c r="G126" s="139"/>
      <c r="H126" s="139"/>
    </row>
    <row r="127" ht="15.75" customHeight="1">
      <c r="B127" s="139"/>
      <c r="C127" s="139"/>
      <c r="D127" s="139"/>
      <c r="E127" s="139"/>
      <c r="F127" s="139"/>
      <c r="G127" s="139"/>
      <c r="H127" s="139"/>
    </row>
    <row r="128" ht="15.75" customHeight="1">
      <c r="B128" s="139"/>
      <c r="C128" s="139"/>
      <c r="D128" s="139"/>
      <c r="E128" s="139"/>
      <c r="F128" s="139"/>
      <c r="G128" s="139"/>
      <c r="H128" s="139"/>
    </row>
    <row r="129" ht="15.75" customHeight="1">
      <c r="B129" s="139"/>
      <c r="C129" s="139"/>
      <c r="D129" s="139"/>
      <c r="E129" s="139"/>
      <c r="F129" s="139"/>
      <c r="G129" s="139"/>
      <c r="H129" s="139"/>
    </row>
    <row r="130" ht="15.75" customHeight="1">
      <c r="B130" s="139"/>
      <c r="C130" s="139"/>
      <c r="D130" s="139"/>
      <c r="E130" s="139"/>
      <c r="F130" s="139"/>
      <c r="G130" s="139"/>
      <c r="H130" s="139"/>
    </row>
    <row r="131" ht="15.75" customHeight="1">
      <c r="B131" s="139"/>
      <c r="C131" s="139"/>
      <c r="D131" s="139"/>
      <c r="E131" s="139"/>
      <c r="F131" s="139"/>
      <c r="G131" s="139"/>
      <c r="H131" s="139"/>
    </row>
    <row r="132" ht="15.75" customHeight="1">
      <c r="B132" s="139"/>
      <c r="C132" s="139"/>
      <c r="D132" s="139"/>
      <c r="E132" s="139"/>
      <c r="F132" s="139"/>
      <c r="G132" s="139"/>
      <c r="H132" s="139"/>
    </row>
    <row r="133" ht="15.75" customHeight="1">
      <c r="B133" s="139"/>
      <c r="C133" s="139"/>
      <c r="D133" s="139"/>
      <c r="E133" s="139"/>
      <c r="F133" s="139"/>
      <c r="G133" s="139"/>
      <c r="H133" s="139"/>
    </row>
    <row r="134" ht="15.75" customHeight="1">
      <c r="B134" s="139"/>
      <c r="C134" s="139"/>
      <c r="D134" s="139"/>
      <c r="E134" s="139"/>
      <c r="F134" s="139"/>
      <c r="G134" s="139"/>
      <c r="H134" s="139"/>
    </row>
    <row r="135" ht="15.75" customHeight="1">
      <c r="B135" s="139"/>
      <c r="C135" s="139"/>
      <c r="D135" s="139"/>
      <c r="E135" s="139"/>
      <c r="F135" s="139"/>
      <c r="G135" s="139"/>
      <c r="H135" s="139"/>
    </row>
    <row r="136" ht="15.75" customHeight="1">
      <c r="B136" s="139"/>
      <c r="C136" s="139"/>
      <c r="D136" s="139"/>
      <c r="E136" s="139"/>
      <c r="F136" s="139"/>
      <c r="G136" s="139"/>
      <c r="H136" s="139"/>
    </row>
    <row r="137" ht="15.75" customHeight="1">
      <c r="B137" s="139"/>
      <c r="C137" s="139"/>
      <c r="D137" s="139"/>
      <c r="E137" s="139"/>
      <c r="F137" s="139"/>
      <c r="G137" s="139"/>
      <c r="H137" s="139"/>
    </row>
    <row r="138" ht="15.75" customHeight="1">
      <c r="B138" s="139"/>
      <c r="C138" s="139"/>
      <c r="D138" s="139"/>
      <c r="E138" s="139"/>
      <c r="F138" s="139"/>
      <c r="G138" s="139"/>
      <c r="H138" s="139"/>
    </row>
    <row r="139" ht="15.75" customHeight="1">
      <c r="B139" s="139"/>
      <c r="C139" s="139"/>
      <c r="D139" s="139"/>
      <c r="E139" s="139"/>
      <c r="F139" s="139"/>
      <c r="G139" s="139"/>
      <c r="H139" s="139"/>
    </row>
    <row r="140" ht="15.75" customHeight="1">
      <c r="B140" s="139"/>
      <c r="C140" s="139"/>
      <c r="D140" s="139"/>
      <c r="E140" s="139"/>
      <c r="F140" s="139"/>
      <c r="G140" s="139"/>
      <c r="H140" s="139"/>
    </row>
    <row r="141" ht="15.75" customHeight="1">
      <c r="B141" s="139"/>
      <c r="C141" s="139"/>
      <c r="D141" s="139"/>
      <c r="E141" s="139"/>
      <c r="F141" s="139"/>
      <c r="G141" s="139"/>
      <c r="H141" s="139"/>
    </row>
    <row r="142" ht="15.75" customHeight="1">
      <c r="B142" s="139"/>
      <c r="C142" s="139"/>
      <c r="D142" s="139"/>
      <c r="E142" s="139"/>
      <c r="F142" s="139"/>
      <c r="G142" s="139"/>
      <c r="H142" s="139"/>
    </row>
    <row r="143" ht="15.75" customHeight="1">
      <c r="B143" s="139"/>
      <c r="C143" s="139"/>
      <c r="D143" s="139"/>
      <c r="E143" s="139"/>
      <c r="F143" s="139"/>
      <c r="G143" s="139"/>
      <c r="H143" s="139"/>
    </row>
    <row r="144" ht="15.75" customHeight="1">
      <c r="B144" s="139"/>
      <c r="C144" s="139"/>
      <c r="D144" s="139"/>
      <c r="E144" s="139"/>
      <c r="F144" s="139"/>
      <c r="G144" s="139"/>
      <c r="H144" s="139"/>
    </row>
    <row r="145" ht="15.75" customHeight="1">
      <c r="B145" s="139"/>
      <c r="C145" s="139"/>
      <c r="D145" s="139"/>
      <c r="E145" s="139"/>
      <c r="F145" s="139"/>
      <c r="G145" s="139"/>
      <c r="H145" s="139"/>
    </row>
    <row r="146" ht="15.75" customHeight="1">
      <c r="B146" s="139"/>
      <c r="C146" s="139"/>
      <c r="D146" s="139"/>
      <c r="E146" s="139"/>
      <c r="F146" s="139"/>
      <c r="G146" s="139"/>
      <c r="H146" s="139"/>
    </row>
    <row r="147" ht="15.75" customHeight="1">
      <c r="B147" s="139"/>
      <c r="C147" s="139"/>
      <c r="D147" s="139"/>
      <c r="E147" s="139"/>
      <c r="F147" s="139"/>
      <c r="G147" s="139"/>
      <c r="H147" s="139"/>
    </row>
    <row r="148" ht="15.75" customHeight="1">
      <c r="B148" s="139"/>
      <c r="C148" s="139"/>
      <c r="D148" s="139"/>
      <c r="E148" s="139"/>
      <c r="F148" s="139"/>
      <c r="G148" s="139"/>
      <c r="H148" s="139"/>
    </row>
    <row r="149" ht="15.75" customHeight="1">
      <c r="B149" s="139"/>
      <c r="C149" s="139"/>
      <c r="D149" s="139"/>
      <c r="E149" s="139"/>
      <c r="F149" s="139"/>
      <c r="G149" s="139"/>
      <c r="H149" s="139"/>
    </row>
    <row r="150" ht="15.75" customHeight="1">
      <c r="B150" s="139"/>
      <c r="C150" s="139"/>
      <c r="D150" s="139"/>
      <c r="E150" s="139"/>
      <c r="F150" s="139"/>
      <c r="G150" s="139"/>
      <c r="H150" s="139"/>
    </row>
    <row r="151" ht="15.75" customHeight="1">
      <c r="B151" s="139"/>
      <c r="C151" s="139"/>
      <c r="D151" s="139"/>
      <c r="E151" s="139"/>
      <c r="F151" s="139"/>
      <c r="G151" s="139"/>
      <c r="H151" s="139"/>
    </row>
    <row r="152" ht="15.75" customHeight="1">
      <c r="B152" s="139"/>
      <c r="C152" s="139"/>
      <c r="D152" s="139"/>
      <c r="E152" s="139"/>
      <c r="F152" s="139"/>
      <c r="G152" s="139"/>
      <c r="H152" s="139"/>
    </row>
    <row r="153" ht="15.75" customHeight="1">
      <c r="B153" s="139"/>
      <c r="C153" s="139"/>
      <c r="D153" s="139"/>
      <c r="E153" s="139"/>
      <c r="F153" s="139"/>
      <c r="G153" s="139"/>
      <c r="H153" s="139"/>
    </row>
    <row r="154" ht="15.75" customHeight="1">
      <c r="B154" s="139"/>
      <c r="C154" s="139"/>
      <c r="D154" s="139"/>
      <c r="E154" s="139"/>
      <c r="F154" s="139"/>
      <c r="G154" s="139"/>
      <c r="H154" s="139"/>
    </row>
    <row r="155" ht="15.75" customHeight="1">
      <c r="B155" s="139"/>
      <c r="C155" s="139"/>
      <c r="D155" s="139"/>
      <c r="E155" s="139"/>
      <c r="F155" s="139"/>
      <c r="G155" s="139"/>
      <c r="H155" s="139"/>
    </row>
    <row r="156" ht="15.75" customHeight="1">
      <c r="B156" s="139"/>
      <c r="C156" s="139"/>
      <c r="D156" s="139"/>
      <c r="E156" s="139"/>
      <c r="F156" s="139"/>
      <c r="G156" s="139"/>
      <c r="H156" s="139"/>
    </row>
    <row r="157" ht="15.75" customHeight="1">
      <c r="B157" s="139"/>
      <c r="C157" s="139"/>
      <c r="D157" s="139"/>
      <c r="E157" s="139"/>
      <c r="F157" s="139"/>
      <c r="G157" s="139"/>
      <c r="H157" s="139"/>
    </row>
    <row r="158" ht="15.75" customHeight="1">
      <c r="B158" s="139"/>
      <c r="C158" s="139"/>
      <c r="D158" s="139"/>
      <c r="E158" s="139"/>
      <c r="F158" s="139"/>
      <c r="G158" s="139"/>
      <c r="H158" s="139"/>
    </row>
    <row r="159" ht="15.75" customHeight="1">
      <c r="B159" s="139"/>
      <c r="C159" s="139"/>
      <c r="D159" s="139"/>
      <c r="E159" s="139"/>
      <c r="F159" s="139"/>
      <c r="G159" s="139"/>
      <c r="H159" s="139"/>
    </row>
    <row r="160" ht="15.75" customHeight="1">
      <c r="B160" s="139"/>
      <c r="C160" s="139"/>
      <c r="D160" s="139"/>
      <c r="E160" s="139"/>
      <c r="F160" s="139"/>
      <c r="G160" s="139"/>
      <c r="H160" s="139"/>
    </row>
    <row r="161" ht="15.75" customHeight="1">
      <c r="B161" s="139"/>
      <c r="C161" s="139"/>
      <c r="D161" s="139"/>
      <c r="E161" s="139"/>
      <c r="F161" s="139"/>
      <c r="G161" s="139"/>
      <c r="H161" s="139"/>
    </row>
    <row r="162" ht="15.75" customHeight="1">
      <c r="B162" s="139"/>
      <c r="C162" s="139"/>
      <c r="D162" s="139"/>
      <c r="E162" s="139"/>
      <c r="F162" s="139"/>
      <c r="G162" s="139"/>
      <c r="H162" s="139"/>
    </row>
    <row r="163" ht="15.75" customHeight="1">
      <c r="B163" s="139"/>
      <c r="C163" s="139"/>
      <c r="D163" s="139"/>
      <c r="E163" s="139"/>
      <c r="F163" s="139"/>
      <c r="G163" s="139"/>
      <c r="H163" s="139"/>
    </row>
    <row r="164" ht="15.75" customHeight="1">
      <c r="B164" s="139"/>
      <c r="C164" s="139"/>
      <c r="D164" s="139"/>
      <c r="E164" s="139"/>
      <c r="F164" s="139"/>
      <c r="G164" s="139"/>
      <c r="H164" s="139"/>
    </row>
    <row r="165" ht="15.75" customHeight="1">
      <c r="B165" s="139"/>
      <c r="C165" s="139"/>
      <c r="D165" s="139"/>
      <c r="E165" s="139"/>
      <c r="F165" s="139"/>
      <c r="G165" s="139"/>
      <c r="H165" s="139"/>
    </row>
    <row r="166" ht="15.75" customHeight="1">
      <c r="B166" s="139"/>
      <c r="C166" s="139"/>
      <c r="D166" s="139"/>
      <c r="E166" s="139"/>
      <c r="F166" s="139"/>
      <c r="G166" s="139"/>
      <c r="H166" s="139"/>
    </row>
    <row r="167" ht="15.75" customHeight="1">
      <c r="B167" s="139"/>
      <c r="C167" s="139"/>
      <c r="D167" s="139"/>
      <c r="E167" s="139"/>
      <c r="F167" s="139"/>
      <c r="G167" s="139"/>
      <c r="H167" s="139"/>
    </row>
    <row r="168" ht="15.75" customHeight="1">
      <c r="B168" s="139"/>
      <c r="C168" s="139"/>
      <c r="D168" s="139"/>
      <c r="E168" s="139"/>
      <c r="F168" s="139"/>
      <c r="G168" s="139"/>
      <c r="H168" s="139"/>
    </row>
    <row r="169" ht="15.75" customHeight="1">
      <c r="B169" s="139"/>
      <c r="C169" s="139"/>
      <c r="D169" s="139"/>
      <c r="E169" s="139"/>
      <c r="F169" s="139"/>
      <c r="G169" s="139"/>
      <c r="H169" s="139"/>
    </row>
    <row r="170" ht="15.75" customHeight="1">
      <c r="B170" s="139"/>
      <c r="C170" s="139"/>
      <c r="D170" s="139"/>
      <c r="E170" s="139"/>
      <c r="F170" s="139"/>
      <c r="G170" s="139"/>
      <c r="H170" s="139"/>
    </row>
    <row r="171" ht="15.75" customHeight="1">
      <c r="B171" s="139"/>
      <c r="C171" s="139"/>
      <c r="D171" s="139"/>
      <c r="E171" s="139"/>
      <c r="F171" s="139"/>
      <c r="G171" s="139"/>
      <c r="H171" s="139"/>
    </row>
    <row r="172" ht="15.75" customHeight="1">
      <c r="B172" s="139"/>
      <c r="C172" s="139"/>
      <c r="D172" s="139"/>
      <c r="E172" s="139"/>
      <c r="F172" s="139"/>
      <c r="G172" s="139"/>
      <c r="H172" s="139"/>
    </row>
    <row r="173" ht="15.75" customHeight="1">
      <c r="B173" s="139"/>
      <c r="C173" s="139"/>
      <c r="D173" s="139"/>
      <c r="E173" s="139"/>
      <c r="F173" s="139"/>
      <c r="G173" s="139"/>
      <c r="H173" s="139"/>
    </row>
    <row r="174" ht="15.75" customHeight="1">
      <c r="B174" s="139"/>
      <c r="C174" s="139"/>
      <c r="D174" s="139"/>
      <c r="E174" s="139"/>
      <c r="F174" s="139"/>
      <c r="G174" s="139"/>
      <c r="H174" s="139"/>
    </row>
    <row r="175" ht="15.75" customHeight="1">
      <c r="B175" s="139"/>
      <c r="C175" s="139"/>
      <c r="D175" s="139"/>
      <c r="E175" s="139"/>
      <c r="F175" s="139"/>
      <c r="G175" s="139"/>
      <c r="H175" s="139"/>
    </row>
    <row r="176" ht="15.75" customHeight="1">
      <c r="B176" s="139"/>
      <c r="C176" s="139"/>
      <c r="D176" s="139"/>
      <c r="E176" s="139"/>
      <c r="F176" s="139"/>
      <c r="G176" s="139"/>
      <c r="H176" s="139"/>
    </row>
    <row r="177" ht="15.75" customHeight="1">
      <c r="B177" s="139"/>
      <c r="C177" s="139"/>
      <c r="D177" s="139"/>
      <c r="E177" s="139"/>
      <c r="F177" s="139"/>
      <c r="G177" s="139"/>
      <c r="H177" s="139"/>
    </row>
    <row r="178" ht="15.75" customHeight="1">
      <c r="B178" s="139"/>
      <c r="C178" s="139"/>
      <c r="D178" s="139"/>
      <c r="E178" s="139"/>
      <c r="F178" s="139"/>
      <c r="G178" s="139"/>
      <c r="H178" s="139"/>
    </row>
    <row r="179" ht="15.75" customHeight="1">
      <c r="B179" s="139"/>
      <c r="C179" s="139"/>
      <c r="D179" s="139"/>
      <c r="E179" s="139"/>
      <c r="F179" s="139"/>
      <c r="G179" s="139"/>
      <c r="H179" s="139"/>
    </row>
    <row r="180" ht="15.75" customHeight="1">
      <c r="B180" s="139"/>
      <c r="C180" s="139"/>
      <c r="D180" s="139"/>
      <c r="E180" s="139"/>
      <c r="F180" s="139"/>
      <c r="G180" s="139"/>
      <c r="H180" s="139"/>
    </row>
    <row r="181" ht="15.75" customHeight="1">
      <c r="B181" s="139"/>
      <c r="C181" s="139"/>
      <c r="D181" s="139"/>
      <c r="E181" s="139"/>
      <c r="F181" s="139"/>
      <c r="G181" s="139"/>
      <c r="H181" s="139"/>
    </row>
    <row r="182" ht="15.75" customHeight="1">
      <c r="B182" s="139"/>
      <c r="C182" s="139"/>
      <c r="D182" s="139"/>
      <c r="E182" s="139"/>
      <c r="F182" s="139"/>
      <c r="G182" s="139"/>
      <c r="H182" s="139"/>
    </row>
    <row r="183" ht="15.75" customHeight="1">
      <c r="B183" s="139"/>
      <c r="C183" s="139"/>
      <c r="D183" s="139"/>
      <c r="E183" s="139"/>
      <c r="F183" s="139"/>
      <c r="G183" s="139"/>
      <c r="H183" s="139"/>
    </row>
    <row r="184" ht="15.75" customHeight="1">
      <c r="B184" s="139"/>
      <c r="C184" s="139"/>
      <c r="D184" s="139"/>
      <c r="E184" s="139"/>
      <c r="F184" s="139"/>
      <c r="G184" s="139"/>
      <c r="H184" s="139"/>
    </row>
    <row r="185" ht="15.75" customHeight="1">
      <c r="B185" s="139"/>
      <c r="C185" s="139"/>
      <c r="D185" s="139"/>
      <c r="E185" s="139"/>
      <c r="F185" s="139"/>
      <c r="G185" s="139"/>
      <c r="H185" s="139"/>
    </row>
    <row r="186" ht="15.75" customHeight="1">
      <c r="B186" s="139"/>
      <c r="C186" s="139"/>
      <c r="D186" s="139"/>
      <c r="E186" s="139"/>
      <c r="F186" s="139"/>
      <c r="G186" s="139"/>
      <c r="H186" s="139"/>
    </row>
    <row r="187" ht="15.75" customHeight="1">
      <c r="B187" s="139"/>
      <c r="C187" s="139"/>
      <c r="D187" s="139"/>
      <c r="E187" s="139"/>
      <c r="F187" s="139"/>
      <c r="G187" s="139"/>
      <c r="H187" s="139"/>
    </row>
    <row r="188" ht="15.75" customHeight="1">
      <c r="B188" s="139"/>
      <c r="C188" s="139"/>
      <c r="D188" s="139"/>
      <c r="E188" s="139"/>
      <c r="F188" s="139"/>
      <c r="G188" s="139"/>
      <c r="H188" s="139"/>
    </row>
    <row r="189" ht="15.75" customHeight="1">
      <c r="B189" s="139"/>
      <c r="C189" s="139"/>
      <c r="D189" s="139"/>
      <c r="E189" s="139"/>
      <c r="F189" s="139"/>
      <c r="G189" s="139"/>
      <c r="H189" s="139"/>
    </row>
    <row r="190" ht="15.75" customHeight="1">
      <c r="B190" s="139"/>
      <c r="C190" s="139"/>
      <c r="D190" s="139"/>
      <c r="E190" s="139"/>
      <c r="F190" s="139"/>
      <c r="G190" s="139"/>
      <c r="H190" s="139"/>
    </row>
    <row r="191" ht="15.75" customHeight="1">
      <c r="B191" s="139"/>
      <c r="C191" s="139"/>
      <c r="D191" s="139"/>
      <c r="E191" s="139"/>
      <c r="F191" s="139"/>
      <c r="G191" s="139"/>
      <c r="H191" s="139"/>
    </row>
    <row r="192" ht="15.75" customHeight="1">
      <c r="B192" s="139"/>
      <c r="C192" s="139"/>
      <c r="D192" s="139"/>
      <c r="E192" s="139"/>
      <c r="F192" s="139"/>
      <c r="G192" s="139"/>
      <c r="H192" s="139"/>
    </row>
    <row r="193" ht="15.75" customHeight="1">
      <c r="B193" s="139"/>
      <c r="C193" s="139"/>
      <c r="D193" s="139"/>
      <c r="E193" s="139"/>
      <c r="F193" s="139"/>
      <c r="G193" s="139"/>
      <c r="H193" s="139"/>
    </row>
    <row r="194" ht="15.75" customHeight="1">
      <c r="B194" s="139"/>
      <c r="C194" s="139"/>
      <c r="D194" s="139"/>
      <c r="E194" s="139"/>
      <c r="F194" s="139"/>
      <c r="G194" s="139"/>
      <c r="H194" s="139"/>
    </row>
    <row r="195" ht="15.75" customHeight="1">
      <c r="B195" s="139"/>
      <c r="C195" s="139"/>
      <c r="D195" s="139"/>
      <c r="E195" s="139"/>
      <c r="F195" s="139"/>
      <c r="G195" s="139"/>
      <c r="H195" s="139"/>
    </row>
    <row r="196" ht="15.75" customHeight="1">
      <c r="B196" s="139"/>
      <c r="C196" s="139"/>
      <c r="D196" s="139"/>
      <c r="E196" s="139"/>
      <c r="F196" s="139"/>
      <c r="G196" s="139"/>
      <c r="H196" s="139"/>
    </row>
    <row r="197" ht="15.75" customHeight="1">
      <c r="B197" s="139"/>
      <c r="C197" s="139"/>
      <c r="D197" s="139"/>
      <c r="E197" s="139"/>
      <c r="F197" s="139"/>
      <c r="G197" s="139"/>
      <c r="H197" s="139"/>
    </row>
    <row r="198" ht="15.75" customHeight="1">
      <c r="B198" s="139"/>
      <c r="C198" s="139"/>
      <c r="D198" s="139"/>
      <c r="E198" s="139"/>
      <c r="F198" s="139"/>
      <c r="G198" s="139"/>
      <c r="H198" s="139"/>
    </row>
    <row r="199" ht="15.75" customHeight="1">
      <c r="B199" s="139"/>
      <c r="C199" s="139"/>
      <c r="D199" s="139"/>
      <c r="E199" s="139"/>
      <c r="F199" s="139"/>
      <c r="G199" s="139"/>
      <c r="H199" s="139"/>
    </row>
    <row r="200" ht="15.75" customHeight="1">
      <c r="B200" s="139"/>
      <c r="C200" s="139"/>
      <c r="D200" s="139"/>
      <c r="E200" s="139"/>
      <c r="F200" s="139"/>
      <c r="G200" s="139"/>
      <c r="H200" s="139"/>
    </row>
    <row r="201" ht="15.75" customHeight="1">
      <c r="B201" s="139"/>
      <c r="C201" s="139"/>
      <c r="D201" s="139"/>
      <c r="E201" s="139"/>
      <c r="F201" s="139"/>
      <c r="G201" s="139"/>
      <c r="H201" s="139"/>
    </row>
    <row r="202" ht="15.75" customHeight="1">
      <c r="B202" s="139"/>
      <c r="C202" s="139"/>
      <c r="D202" s="139"/>
      <c r="E202" s="139"/>
      <c r="F202" s="139"/>
      <c r="G202" s="139"/>
      <c r="H202" s="139"/>
    </row>
    <row r="203" ht="15.75" customHeight="1">
      <c r="B203" s="139"/>
      <c r="C203" s="139"/>
      <c r="D203" s="139"/>
      <c r="E203" s="139"/>
      <c r="F203" s="139"/>
      <c r="G203" s="139"/>
      <c r="H203" s="139"/>
    </row>
    <row r="204" ht="15.75" customHeight="1">
      <c r="B204" s="139"/>
      <c r="C204" s="139"/>
      <c r="D204" s="139"/>
      <c r="E204" s="139"/>
      <c r="F204" s="139"/>
      <c r="G204" s="139"/>
      <c r="H204" s="139"/>
    </row>
    <row r="205" ht="15.75" customHeight="1">
      <c r="B205" s="139"/>
      <c r="C205" s="139"/>
      <c r="D205" s="139"/>
      <c r="E205" s="139"/>
      <c r="F205" s="139"/>
      <c r="G205" s="139"/>
      <c r="H205" s="139"/>
    </row>
    <row r="206" ht="15.75" customHeight="1">
      <c r="B206" s="139"/>
      <c r="C206" s="139"/>
      <c r="D206" s="139"/>
      <c r="E206" s="139"/>
      <c r="F206" s="139"/>
      <c r="G206" s="139"/>
      <c r="H206" s="139"/>
    </row>
    <row r="207" ht="15.75" customHeight="1">
      <c r="B207" s="139"/>
      <c r="C207" s="139"/>
      <c r="D207" s="139"/>
      <c r="E207" s="139"/>
      <c r="F207" s="139"/>
      <c r="G207" s="139"/>
      <c r="H207" s="139"/>
    </row>
    <row r="208" ht="15.75" customHeight="1">
      <c r="B208" s="139"/>
      <c r="C208" s="139"/>
      <c r="D208" s="139"/>
      <c r="E208" s="139"/>
      <c r="F208" s="139"/>
      <c r="G208" s="139"/>
      <c r="H208" s="139"/>
    </row>
    <row r="209" ht="15.75" customHeight="1">
      <c r="B209" s="139"/>
      <c r="C209" s="139"/>
      <c r="D209" s="139"/>
      <c r="E209" s="139"/>
      <c r="F209" s="139"/>
      <c r="G209" s="139"/>
      <c r="H209" s="139"/>
    </row>
    <row r="210" ht="15.75" customHeight="1">
      <c r="B210" s="139"/>
      <c r="C210" s="139"/>
      <c r="D210" s="139"/>
      <c r="E210" s="139"/>
      <c r="F210" s="139"/>
      <c r="G210" s="139"/>
      <c r="H210" s="139"/>
    </row>
    <row r="211" ht="15.75" customHeight="1">
      <c r="B211" s="139"/>
      <c r="C211" s="139"/>
      <c r="D211" s="139"/>
      <c r="E211" s="139"/>
      <c r="F211" s="139"/>
      <c r="G211" s="139"/>
      <c r="H211" s="139"/>
    </row>
    <row r="212" ht="15.75" customHeight="1">
      <c r="B212" s="139"/>
      <c r="C212" s="139"/>
      <c r="D212" s="139"/>
      <c r="E212" s="139"/>
      <c r="F212" s="139"/>
      <c r="G212" s="139"/>
      <c r="H212" s="139"/>
    </row>
    <row r="213" ht="15.75" customHeight="1">
      <c r="B213" s="139"/>
      <c r="C213" s="139"/>
      <c r="D213" s="139"/>
      <c r="E213" s="139"/>
      <c r="F213" s="139"/>
      <c r="G213" s="139"/>
      <c r="H213" s="139"/>
    </row>
    <row r="214" ht="15.75" customHeight="1">
      <c r="B214" s="139"/>
      <c r="C214" s="139"/>
      <c r="D214" s="139"/>
      <c r="E214" s="139"/>
      <c r="F214" s="139"/>
      <c r="G214" s="139"/>
      <c r="H214" s="139"/>
    </row>
    <row r="215" ht="15.75" customHeight="1">
      <c r="B215" s="139"/>
      <c r="C215" s="139"/>
      <c r="D215" s="139"/>
      <c r="E215" s="139"/>
      <c r="F215" s="139"/>
      <c r="G215" s="139"/>
      <c r="H215" s="139"/>
    </row>
    <row r="216" ht="15.75" customHeight="1">
      <c r="B216" s="139"/>
      <c r="C216" s="139"/>
      <c r="D216" s="139"/>
      <c r="E216" s="139"/>
      <c r="F216" s="139"/>
      <c r="G216" s="139"/>
      <c r="H216" s="139"/>
    </row>
    <row r="217" ht="15.75" customHeight="1">
      <c r="B217" s="139"/>
      <c r="C217" s="139"/>
      <c r="D217" s="139"/>
      <c r="E217" s="139"/>
      <c r="F217" s="139"/>
      <c r="G217" s="139"/>
      <c r="H217" s="139"/>
    </row>
    <row r="218" ht="15.75" customHeight="1">
      <c r="B218" s="139"/>
      <c r="C218" s="139"/>
      <c r="D218" s="139"/>
      <c r="E218" s="139"/>
      <c r="F218" s="139"/>
      <c r="G218" s="139"/>
      <c r="H218" s="139"/>
    </row>
    <row r="219" ht="15.75" customHeight="1">
      <c r="B219" s="139"/>
      <c r="C219" s="139"/>
      <c r="D219" s="139"/>
      <c r="E219" s="139"/>
      <c r="F219" s="139"/>
      <c r="G219" s="139"/>
      <c r="H219" s="139"/>
    </row>
    <row r="220" ht="15.75" customHeight="1">
      <c r="B220" s="139"/>
      <c r="C220" s="139"/>
      <c r="D220" s="139"/>
      <c r="E220" s="139"/>
      <c r="F220" s="139"/>
      <c r="G220" s="139"/>
      <c r="H220" s="139"/>
    </row>
    <row r="221" ht="15.75" customHeight="1">
      <c r="B221" s="139"/>
      <c r="C221" s="139"/>
      <c r="D221" s="139"/>
      <c r="E221" s="139"/>
      <c r="F221" s="139"/>
      <c r="G221" s="139"/>
      <c r="H221" s="139"/>
    </row>
    <row r="222" ht="15.75" customHeight="1">
      <c r="B222" s="139"/>
      <c r="C222" s="139"/>
      <c r="D222" s="139"/>
      <c r="E222" s="139"/>
      <c r="F222" s="139"/>
      <c r="G222" s="139"/>
      <c r="H222" s="139"/>
    </row>
    <row r="223" ht="15.75" customHeight="1">
      <c r="B223" s="139"/>
      <c r="C223" s="139"/>
      <c r="D223" s="139"/>
      <c r="E223" s="139"/>
      <c r="F223" s="139"/>
      <c r="G223" s="139"/>
      <c r="H223" s="139"/>
    </row>
    <row r="224" ht="15.75" customHeight="1">
      <c r="B224" s="139"/>
      <c r="C224" s="139"/>
      <c r="D224" s="139"/>
      <c r="E224" s="139"/>
      <c r="F224" s="139"/>
      <c r="G224" s="139"/>
      <c r="H224" s="139"/>
    </row>
    <row r="225" ht="15.75" customHeight="1">
      <c r="B225" s="139"/>
      <c r="C225" s="139"/>
      <c r="D225" s="139"/>
      <c r="E225" s="139"/>
      <c r="F225" s="139"/>
      <c r="G225" s="139"/>
      <c r="H225" s="139"/>
    </row>
    <row r="226" ht="15.75" customHeight="1">
      <c r="B226" s="139"/>
      <c r="C226" s="139"/>
      <c r="D226" s="139"/>
      <c r="E226" s="139"/>
      <c r="F226" s="139"/>
      <c r="G226" s="139"/>
      <c r="H226" s="139"/>
    </row>
    <row r="227" ht="15.75" customHeight="1">
      <c r="B227" s="139"/>
      <c r="C227" s="139"/>
      <c r="D227" s="139"/>
      <c r="E227" s="139"/>
      <c r="F227" s="139"/>
      <c r="G227" s="139"/>
      <c r="H227" s="139"/>
    </row>
    <row r="228" ht="15.75" customHeight="1">
      <c r="B228" s="139"/>
      <c r="C228" s="139"/>
      <c r="D228" s="139"/>
      <c r="E228" s="139"/>
      <c r="F228" s="139"/>
      <c r="G228" s="139"/>
      <c r="H228" s="139"/>
    </row>
    <row r="229" ht="15.75" customHeight="1">
      <c r="B229" s="139"/>
      <c r="C229" s="139"/>
      <c r="D229" s="139"/>
      <c r="E229" s="139"/>
      <c r="F229" s="139"/>
      <c r="G229" s="139"/>
      <c r="H229" s="139"/>
    </row>
    <row r="230" ht="15.75" customHeight="1">
      <c r="B230" s="139"/>
      <c r="C230" s="139"/>
      <c r="D230" s="139"/>
      <c r="E230" s="139"/>
      <c r="F230" s="139"/>
      <c r="G230" s="139"/>
      <c r="H230" s="139"/>
    </row>
    <row r="231" ht="15.75" customHeight="1">
      <c r="B231" s="139"/>
      <c r="C231" s="139"/>
      <c r="D231" s="139"/>
      <c r="E231" s="139"/>
      <c r="F231" s="139"/>
      <c r="G231" s="139"/>
      <c r="H231" s="139"/>
    </row>
    <row r="232" ht="15.75" customHeight="1">
      <c r="B232" s="139"/>
      <c r="C232" s="139"/>
      <c r="D232" s="139"/>
      <c r="E232" s="139"/>
      <c r="F232" s="139"/>
      <c r="G232" s="139"/>
      <c r="H232" s="139"/>
    </row>
    <row r="233" ht="15.75" customHeight="1">
      <c r="B233" s="139"/>
      <c r="C233" s="139"/>
      <c r="D233" s="139"/>
      <c r="E233" s="139"/>
      <c r="F233" s="139"/>
      <c r="G233" s="139"/>
      <c r="H233" s="139"/>
    </row>
    <row r="234" ht="15.75" customHeight="1">
      <c r="B234" s="139"/>
      <c r="C234" s="139"/>
      <c r="D234" s="139"/>
      <c r="E234" s="139"/>
      <c r="F234" s="139"/>
      <c r="G234" s="139"/>
      <c r="H234" s="139"/>
    </row>
    <row r="235" ht="15.75" customHeight="1">
      <c r="B235" s="139"/>
      <c r="C235" s="139"/>
      <c r="D235" s="139"/>
      <c r="E235" s="139"/>
      <c r="F235" s="139"/>
      <c r="G235" s="139"/>
      <c r="H235" s="139"/>
    </row>
    <row r="236" ht="15.75" customHeight="1">
      <c r="B236" s="139"/>
      <c r="C236" s="139"/>
      <c r="D236" s="139"/>
      <c r="E236" s="139"/>
      <c r="F236" s="139"/>
      <c r="G236" s="139"/>
      <c r="H236" s="139"/>
    </row>
    <row r="237" ht="15.75" customHeight="1">
      <c r="B237" s="139"/>
      <c r="C237" s="139"/>
      <c r="D237" s="139"/>
      <c r="E237" s="139"/>
      <c r="F237" s="139"/>
      <c r="G237" s="139"/>
      <c r="H237" s="139"/>
    </row>
    <row r="238" ht="15.75" customHeight="1">
      <c r="B238" s="139"/>
      <c r="C238" s="139"/>
      <c r="D238" s="139"/>
      <c r="E238" s="139"/>
      <c r="F238" s="139"/>
      <c r="G238" s="139"/>
      <c r="H238" s="139"/>
    </row>
    <row r="239" ht="15.75" customHeight="1">
      <c r="B239" s="139"/>
      <c r="C239" s="139"/>
      <c r="D239" s="139"/>
      <c r="E239" s="139"/>
      <c r="F239" s="139"/>
      <c r="G239" s="139"/>
      <c r="H239" s="139"/>
    </row>
    <row r="240" ht="15.75" customHeight="1">
      <c r="B240" s="139"/>
      <c r="C240" s="139"/>
      <c r="D240" s="139"/>
      <c r="E240" s="139"/>
      <c r="F240" s="139"/>
      <c r="G240" s="139"/>
      <c r="H240" s="139"/>
    </row>
    <row r="241" ht="15.75" customHeight="1">
      <c r="B241" s="139"/>
      <c r="C241" s="139"/>
      <c r="D241" s="139"/>
      <c r="E241" s="139"/>
      <c r="F241" s="139"/>
      <c r="G241" s="139"/>
      <c r="H241" s="139"/>
    </row>
    <row r="242" ht="15.75" customHeight="1">
      <c r="B242" s="139"/>
      <c r="C242" s="139"/>
      <c r="D242" s="139"/>
      <c r="E242" s="139"/>
      <c r="F242" s="139"/>
      <c r="G242" s="139"/>
      <c r="H242" s="139"/>
    </row>
    <row r="243" ht="15.75" customHeight="1">
      <c r="B243" s="139"/>
      <c r="C243" s="139"/>
      <c r="D243" s="139"/>
      <c r="E243" s="139"/>
      <c r="F243" s="139"/>
      <c r="G243" s="139"/>
      <c r="H243" s="139"/>
    </row>
    <row r="244" ht="15.75" customHeight="1">
      <c r="B244" s="139"/>
      <c r="C244" s="139"/>
      <c r="D244" s="139"/>
      <c r="E244" s="139"/>
      <c r="F244" s="139"/>
      <c r="G244" s="139"/>
      <c r="H244" s="139"/>
    </row>
    <row r="245" ht="15.75" customHeight="1">
      <c r="B245" s="139"/>
      <c r="C245" s="139"/>
      <c r="D245" s="139"/>
      <c r="E245" s="139"/>
      <c r="F245" s="139"/>
      <c r="G245" s="139"/>
      <c r="H245" s="139"/>
    </row>
    <row r="246" ht="15.75" customHeight="1">
      <c r="B246" s="139"/>
      <c r="C246" s="139"/>
      <c r="D246" s="139"/>
      <c r="E246" s="139"/>
      <c r="F246" s="139"/>
      <c r="G246" s="139"/>
      <c r="H246" s="139"/>
    </row>
    <row r="247" ht="15.75" customHeight="1">
      <c r="B247" s="139"/>
      <c r="C247" s="139"/>
      <c r="D247" s="139"/>
      <c r="E247" s="139"/>
      <c r="F247" s="139"/>
      <c r="G247" s="139"/>
      <c r="H247" s="139"/>
    </row>
    <row r="248" ht="15.75" customHeight="1">
      <c r="B248" s="139"/>
      <c r="C248" s="139"/>
      <c r="D248" s="139"/>
      <c r="E248" s="139"/>
      <c r="F248" s="139"/>
      <c r="G248" s="139"/>
      <c r="H248" s="139"/>
    </row>
    <row r="249" ht="15.75" customHeight="1">
      <c r="B249" s="139"/>
      <c r="C249" s="139"/>
      <c r="D249" s="139"/>
      <c r="E249" s="139"/>
      <c r="F249" s="139"/>
      <c r="G249" s="139"/>
      <c r="H249" s="139"/>
    </row>
    <row r="250" ht="15.75" customHeight="1">
      <c r="B250" s="139"/>
      <c r="C250" s="139"/>
      <c r="D250" s="139"/>
      <c r="E250" s="139"/>
      <c r="F250" s="139"/>
      <c r="G250" s="139"/>
      <c r="H250" s="139"/>
    </row>
    <row r="251" ht="15.75" customHeight="1">
      <c r="B251" s="139"/>
      <c r="C251" s="139"/>
      <c r="D251" s="139"/>
      <c r="E251" s="139"/>
      <c r="F251" s="139"/>
      <c r="G251" s="139"/>
      <c r="H251" s="139"/>
    </row>
    <row r="252" ht="15.75" customHeight="1">
      <c r="B252" s="139"/>
      <c r="C252" s="139"/>
      <c r="D252" s="139"/>
      <c r="E252" s="139"/>
      <c r="F252" s="139"/>
      <c r="G252" s="139"/>
      <c r="H252" s="139"/>
    </row>
    <row r="253" ht="15.75" customHeight="1">
      <c r="B253" s="139"/>
      <c r="C253" s="139"/>
      <c r="D253" s="139"/>
      <c r="E253" s="139"/>
      <c r="F253" s="139"/>
      <c r="G253" s="139"/>
      <c r="H253" s="139"/>
    </row>
    <row r="254" ht="15.75" customHeight="1">
      <c r="B254" s="139"/>
      <c r="C254" s="139"/>
      <c r="D254" s="139"/>
      <c r="E254" s="139"/>
      <c r="F254" s="139"/>
      <c r="G254" s="139"/>
      <c r="H254" s="139"/>
    </row>
    <row r="255" ht="15.75" customHeight="1">
      <c r="B255" s="139"/>
      <c r="C255" s="139"/>
      <c r="D255" s="139"/>
      <c r="E255" s="139"/>
      <c r="F255" s="139"/>
      <c r="G255" s="139"/>
      <c r="H255" s="139"/>
    </row>
    <row r="256" ht="15.75" customHeight="1">
      <c r="B256" s="139"/>
      <c r="C256" s="139"/>
      <c r="D256" s="139"/>
      <c r="E256" s="139"/>
      <c r="F256" s="139"/>
      <c r="G256" s="139"/>
      <c r="H256" s="139"/>
    </row>
    <row r="257" ht="15.75" customHeight="1">
      <c r="B257" s="139"/>
      <c r="C257" s="139"/>
      <c r="D257" s="139"/>
      <c r="E257" s="139"/>
      <c r="F257" s="139"/>
      <c r="G257" s="139"/>
      <c r="H257" s="139"/>
    </row>
    <row r="258" ht="15.75" customHeight="1">
      <c r="B258" s="139"/>
      <c r="C258" s="139"/>
      <c r="D258" s="139"/>
      <c r="E258" s="139"/>
      <c r="F258" s="139"/>
      <c r="G258" s="139"/>
      <c r="H258" s="139"/>
    </row>
    <row r="259" ht="15.75" customHeight="1">
      <c r="B259" s="139"/>
      <c r="C259" s="139"/>
      <c r="D259" s="139"/>
      <c r="E259" s="139"/>
      <c r="F259" s="139"/>
      <c r="G259" s="139"/>
      <c r="H259" s="139"/>
    </row>
    <row r="260" ht="15.75" customHeight="1">
      <c r="B260" s="139"/>
      <c r="C260" s="139"/>
      <c r="D260" s="139"/>
      <c r="E260" s="139"/>
      <c r="F260" s="139"/>
      <c r="G260" s="139"/>
      <c r="H260" s="139"/>
    </row>
    <row r="261" ht="15.75" customHeight="1">
      <c r="B261" s="139"/>
      <c r="C261" s="139"/>
      <c r="D261" s="139"/>
      <c r="E261" s="139"/>
      <c r="F261" s="139"/>
      <c r="G261" s="139"/>
      <c r="H261" s="139"/>
    </row>
    <row r="262" ht="15.75" customHeight="1">
      <c r="B262" s="139"/>
      <c r="C262" s="139"/>
      <c r="D262" s="139"/>
      <c r="E262" s="139"/>
      <c r="F262" s="139"/>
      <c r="G262" s="139"/>
      <c r="H262" s="139"/>
    </row>
    <row r="263" ht="15.75" customHeight="1">
      <c r="B263" s="139"/>
      <c r="C263" s="139"/>
      <c r="D263" s="139"/>
      <c r="E263" s="139"/>
      <c r="F263" s="139"/>
      <c r="G263" s="139"/>
      <c r="H263" s="139"/>
    </row>
    <row r="264" ht="15.75" customHeight="1">
      <c r="B264" s="139"/>
      <c r="C264" s="139"/>
      <c r="D264" s="139"/>
      <c r="E264" s="139"/>
      <c r="F264" s="139"/>
      <c r="G264" s="139"/>
      <c r="H264" s="139"/>
    </row>
    <row r="265" ht="15.75" customHeight="1">
      <c r="B265" s="139"/>
      <c r="C265" s="139"/>
      <c r="D265" s="139"/>
      <c r="E265" s="139"/>
      <c r="F265" s="139"/>
      <c r="G265" s="139"/>
      <c r="H265" s="139"/>
    </row>
    <row r="266" ht="15.75" customHeight="1">
      <c r="B266" s="139"/>
      <c r="C266" s="139"/>
      <c r="D266" s="139"/>
      <c r="E266" s="139"/>
      <c r="F266" s="139"/>
      <c r="G266" s="139"/>
      <c r="H266" s="139"/>
    </row>
    <row r="267" ht="15.75" customHeight="1">
      <c r="B267" s="139"/>
      <c r="C267" s="139"/>
      <c r="D267" s="139"/>
      <c r="E267" s="139"/>
      <c r="F267" s="139"/>
      <c r="G267" s="139"/>
      <c r="H267" s="139"/>
    </row>
    <row r="268" ht="15.75" customHeight="1">
      <c r="B268" s="139"/>
      <c r="C268" s="139"/>
      <c r="D268" s="139"/>
      <c r="E268" s="139"/>
      <c r="F268" s="139"/>
      <c r="G268" s="139"/>
      <c r="H268" s="139"/>
    </row>
    <row r="269" ht="15.75" customHeight="1">
      <c r="B269" s="139"/>
      <c r="C269" s="139"/>
      <c r="D269" s="139"/>
      <c r="E269" s="139"/>
      <c r="F269" s="139"/>
      <c r="G269" s="139"/>
      <c r="H269" s="139"/>
    </row>
    <row r="270" ht="15.75" customHeight="1">
      <c r="B270" s="139"/>
      <c r="C270" s="139"/>
      <c r="D270" s="139"/>
      <c r="E270" s="139"/>
      <c r="F270" s="139"/>
      <c r="G270" s="139"/>
      <c r="H270" s="139"/>
    </row>
    <row r="271" ht="15.75" customHeight="1">
      <c r="B271" s="139"/>
      <c r="C271" s="139"/>
      <c r="D271" s="139"/>
      <c r="E271" s="139"/>
      <c r="F271" s="139"/>
      <c r="G271" s="139"/>
      <c r="H271" s="139"/>
    </row>
    <row r="272" ht="15.75" customHeight="1">
      <c r="B272" s="139"/>
      <c r="C272" s="139"/>
      <c r="D272" s="139"/>
      <c r="E272" s="139"/>
      <c r="F272" s="139"/>
      <c r="G272" s="139"/>
      <c r="H272" s="139"/>
    </row>
    <row r="273" ht="15.75" customHeight="1">
      <c r="B273" s="139"/>
      <c r="C273" s="139"/>
      <c r="D273" s="139"/>
      <c r="E273" s="139"/>
      <c r="F273" s="139"/>
      <c r="G273" s="139"/>
      <c r="H273" s="139"/>
    </row>
    <row r="274" ht="15.75" customHeight="1">
      <c r="B274" s="139"/>
      <c r="C274" s="139"/>
      <c r="D274" s="139"/>
      <c r="E274" s="139"/>
      <c r="F274" s="139"/>
      <c r="G274" s="139"/>
      <c r="H274" s="139"/>
    </row>
    <row r="275" ht="15.75" customHeight="1">
      <c r="B275" s="139"/>
      <c r="C275" s="139"/>
      <c r="D275" s="139"/>
      <c r="E275" s="139"/>
      <c r="F275" s="139"/>
      <c r="G275" s="139"/>
      <c r="H275" s="139"/>
    </row>
    <row r="276" ht="15.75" customHeight="1">
      <c r="B276" s="139"/>
      <c r="C276" s="139"/>
      <c r="D276" s="139"/>
      <c r="E276" s="139"/>
      <c r="F276" s="139"/>
      <c r="G276" s="139"/>
      <c r="H276" s="139"/>
    </row>
    <row r="277" ht="15.75" customHeight="1">
      <c r="B277" s="139"/>
      <c r="C277" s="139"/>
      <c r="D277" s="139"/>
      <c r="E277" s="139"/>
      <c r="F277" s="139"/>
      <c r="G277" s="139"/>
      <c r="H277" s="139"/>
    </row>
    <row r="278" ht="15.75" customHeight="1">
      <c r="B278" s="139"/>
      <c r="C278" s="139"/>
      <c r="D278" s="139"/>
      <c r="E278" s="139"/>
      <c r="F278" s="139"/>
      <c r="G278" s="139"/>
      <c r="H278" s="139"/>
    </row>
    <row r="279" ht="15.75" customHeight="1">
      <c r="B279" s="139"/>
      <c r="C279" s="139"/>
      <c r="D279" s="139"/>
      <c r="E279" s="139"/>
      <c r="F279" s="139"/>
      <c r="G279" s="139"/>
      <c r="H279" s="139"/>
    </row>
    <row r="280" ht="15.75" customHeight="1">
      <c r="B280" s="139"/>
      <c r="C280" s="139"/>
      <c r="D280" s="139"/>
      <c r="E280" s="139"/>
      <c r="F280" s="139"/>
      <c r="G280" s="139"/>
      <c r="H280" s="139"/>
    </row>
    <row r="281" ht="15.75" customHeight="1">
      <c r="B281" s="139"/>
      <c r="C281" s="139"/>
      <c r="D281" s="139"/>
      <c r="E281" s="139"/>
      <c r="F281" s="139"/>
      <c r="G281" s="139"/>
      <c r="H281" s="139"/>
    </row>
    <row r="282" ht="15.75" customHeight="1">
      <c r="B282" s="139"/>
      <c r="C282" s="139"/>
      <c r="D282" s="139"/>
      <c r="E282" s="139"/>
      <c r="F282" s="139"/>
      <c r="G282" s="139"/>
      <c r="H282" s="139"/>
    </row>
    <row r="283" ht="15.75" customHeight="1">
      <c r="B283" s="139"/>
      <c r="C283" s="139"/>
      <c r="D283" s="139"/>
      <c r="E283" s="139"/>
      <c r="F283" s="139"/>
      <c r="G283" s="139"/>
      <c r="H283" s="139"/>
    </row>
    <row r="284" ht="15.75" customHeight="1">
      <c r="B284" s="139"/>
      <c r="C284" s="139"/>
      <c r="D284" s="139"/>
      <c r="E284" s="139"/>
      <c r="F284" s="139"/>
      <c r="G284" s="139"/>
      <c r="H284" s="139"/>
    </row>
    <row r="285" ht="15.75" customHeight="1">
      <c r="B285" s="139"/>
      <c r="C285" s="139"/>
      <c r="D285" s="139"/>
      <c r="E285" s="139"/>
      <c r="F285" s="139"/>
      <c r="G285" s="139"/>
      <c r="H285" s="139"/>
    </row>
    <row r="286" ht="15.75" customHeight="1">
      <c r="B286" s="139"/>
      <c r="C286" s="139"/>
      <c r="D286" s="139"/>
      <c r="E286" s="139"/>
      <c r="F286" s="139"/>
      <c r="G286" s="139"/>
      <c r="H286" s="139"/>
    </row>
    <row r="287" ht="15.75" customHeight="1">
      <c r="B287" s="139"/>
      <c r="C287" s="139"/>
      <c r="D287" s="139"/>
      <c r="E287" s="139"/>
      <c r="F287" s="139"/>
      <c r="G287" s="139"/>
      <c r="H287" s="139"/>
    </row>
    <row r="288" ht="15.75" customHeight="1">
      <c r="B288" s="139"/>
      <c r="C288" s="139"/>
      <c r="D288" s="139"/>
      <c r="E288" s="139"/>
      <c r="F288" s="139"/>
      <c r="G288" s="139"/>
      <c r="H288" s="139"/>
    </row>
    <row r="289" ht="15.75" customHeight="1">
      <c r="B289" s="139"/>
      <c r="C289" s="139"/>
      <c r="D289" s="139"/>
      <c r="E289" s="139"/>
      <c r="F289" s="139"/>
      <c r="G289" s="139"/>
      <c r="H289" s="139"/>
    </row>
    <row r="290" ht="15.75" customHeight="1">
      <c r="B290" s="139"/>
      <c r="C290" s="139"/>
      <c r="D290" s="139"/>
      <c r="E290" s="139"/>
      <c r="F290" s="139"/>
      <c r="G290" s="139"/>
      <c r="H290" s="139"/>
    </row>
    <row r="291" ht="15.75" customHeight="1">
      <c r="B291" s="139"/>
      <c r="C291" s="139"/>
      <c r="D291" s="139"/>
      <c r="E291" s="139"/>
      <c r="F291" s="139"/>
      <c r="G291" s="139"/>
      <c r="H291" s="139"/>
    </row>
    <row r="292" ht="15.75" customHeight="1">
      <c r="B292" s="139"/>
      <c r="C292" s="139"/>
      <c r="D292" s="139"/>
      <c r="E292" s="139"/>
      <c r="F292" s="139"/>
      <c r="G292" s="139"/>
      <c r="H292" s="139"/>
    </row>
    <row r="293" ht="15.75" customHeight="1">
      <c r="B293" s="139"/>
      <c r="C293" s="139"/>
      <c r="D293" s="139"/>
      <c r="E293" s="139"/>
      <c r="F293" s="139"/>
      <c r="G293" s="139"/>
      <c r="H293" s="139"/>
    </row>
    <row r="294" ht="15.75" customHeight="1">
      <c r="B294" s="139"/>
      <c r="C294" s="139"/>
      <c r="D294" s="139"/>
      <c r="E294" s="139"/>
      <c r="F294" s="139"/>
      <c r="G294" s="139"/>
      <c r="H294" s="139"/>
    </row>
    <row r="295" ht="15.75" customHeight="1">
      <c r="B295" s="139"/>
      <c r="C295" s="139"/>
      <c r="D295" s="139"/>
      <c r="E295" s="139"/>
      <c r="F295" s="139"/>
      <c r="G295" s="139"/>
      <c r="H295" s="139"/>
    </row>
    <row r="296" ht="15.75" customHeight="1">
      <c r="B296" s="139"/>
      <c r="C296" s="139"/>
      <c r="D296" s="139"/>
      <c r="E296" s="139"/>
      <c r="F296" s="139"/>
      <c r="G296" s="139"/>
      <c r="H296" s="139"/>
    </row>
    <row r="297" ht="15.75" customHeight="1">
      <c r="B297" s="139"/>
      <c r="C297" s="139"/>
      <c r="D297" s="139"/>
      <c r="E297" s="139"/>
      <c r="F297" s="139"/>
      <c r="G297" s="139"/>
      <c r="H297" s="139"/>
    </row>
    <row r="298" ht="15.75" customHeight="1">
      <c r="B298" s="139"/>
      <c r="C298" s="139"/>
      <c r="D298" s="139"/>
      <c r="E298" s="139"/>
      <c r="F298" s="139"/>
      <c r="G298" s="139"/>
      <c r="H298" s="139"/>
    </row>
    <row r="299" ht="15.75" customHeight="1">
      <c r="B299" s="139"/>
      <c r="C299" s="139"/>
      <c r="D299" s="139"/>
      <c r="E299" s="139"/>
      <c r="F299" s="139"/>
      <c r="G299" s="139"/>
      <c r="H299" s="139"/>
    </row>
    <row r="300" ht="15.75" customHeight="1">
      <c r="B300" s="139"/>
      <c r="C300" s="139"/>
      <c r="D300" s="139"/>
      <c r="E300" s="139"/>
      <c r="F300" s="139"/>
      <c r="G300" s="139"/>
      <c r="H300" s="139"/>
    </row>
    <row r="301" ht="15.75" customHeight="1">
      <c r="B301" s="139"/>
      <c r="C301" s="139"/>
      <c r="D301" s="139"/>
      <c r="E301" s="139"/>
      <c r="F301" s="139"/>
      <c r="G301" s="139"/>
      <c r="H301" s="139"/>
    </row>
    <row r="302" ht="15.75" customHeight="1">
      <c r="B302" s="139"/>
      <c r="C302" s="139"/>
      <c r="D302" s="139"/>
      <c r="E302" s="139"/>
      <c r="F302" s="139"/>
      <c r="G302" s="139"/>
      <c r="H302" s="139"/>
    </row>
    <row r="303" ht="15.75" customHeight="1">
      <c r="B303" s="139"/>
      <c r="C303" s="139"/>
      <c r="D303" s="139"/>
      <c r="E303" s="139"/>
      <c r="F303" s="139"/>
      <c r="G303" s="139"/>
      <c r="H303" s="139"/>
    </row>
    <row r="304" ht="15.75" customHeight="1">
      <c r="B304" s="139"/>
      <c r="C304" s="139"/>
      <c r="D304" s="139"/>
      <c r="E304" s="139"/>
      <c r="F304" s="139"/>
      <c r="G304" s="139"/>
      <c r="H304" s="139"/>
    </row>
    <row r="305" ht="15.75" customHeight="1">
      <c r="B305" s="139"/>
      <c r="C305" s="139"/>
      <c r="D305" s="139"/>
      <c r="E305" s="139"/>
      <c r="F305" s="139"/>
      <c r="G305" s="139"/>
      <c r="H305" s="139"/>
    </row>
    <row r="306" ht="15.75" customHeight="1">
      <c r="B306" s="139"/>
      <c r="C306" s="139"/>
      <c r="D306" s="139"/>
      <c r="E306" s="139"/>
      <c r="F306" s="139"/>
      <c r="G306" s="139"/>
      <c r="H306" s="139"/>
    </row>
    <row r="307" ht="15.75" customHeight="1">
      <c r="B307" s="139"/>
      <c r="C307" s="139"/>
      <c r="D307" s="139"/>
      <c r="E307" s="139"/>
      <c r="F307" s="139"/>
      <c r="G307" s="139"/>
      <c r="H307" s="139"/>
    </row>
    <row r="308" ht="15.75" customHeight="1">
      <c r="B308" s="139"/>
      <c r="C308" s="139"/>
      <c r="D308" s="139"/>
      <c r="E308" s="139"/>
      <c r="F308" s="139"/>
      <c r="G308" s="139"/>
      <c r="H308" s="139"/>
    </row>
    <row r="309" ht="15.75" customHeight="1">
      <c r="B309" s="139"/>
      <c r="C309" s="139"/>
      <c r="D309" s="139"/>
      <c r="E309" s="139"/>
      <c r="F309" s="139"/>
      <c r="G309" s="139"/>
      <c r="H309" s="139"/>
    </row>
    <row r="310" ht="15.75" customHeight="1">
      <c r="B310" s="139"/>
      <c r="C310" s="139"/>
      <c r="D310" s="139"/>
      <c r="E310" s="139"/>
      <c r="F310" s="139"/>
      <c r="G310" s="139"/>
      <c r="H310" s="139"/>
    </row>
    <row r="311" ht="15.75" customHeight="1">
      <c r="B311" s="139"/>
      <c r="C311" s="139"/>
      <c r="D311" s="139"/>
      <c r="E311" s="139"/>
      <c r="F311" s="139"/>
      <c r="G311" s="139"/>
      <c r="H311" s="139"/>
    </row>
    <row r="312" ht="15.75" customHeight="1">
      <c r="B312" s="139"/>
      <c r="C312" s="139"/>
      <c r="D312" s="139"/>
      <c r="E312" s="139"/>
      <c r="F312" s="139"/>
      <c r="G312" s="139"/>
      <c r="H312" s="139"/>
    </row>
    <row r="313" ht="15.75" customHeight="1">
      <c r="B313" s="139"/>
      <c r="C313" s="139"/>
      <c r="D313" s="139"/>
      <c r="E313" s="139"/>
      <c r="F313" s="139"/>
      <c r="G313" s="139"/>
      <c r="H313" s="139"/>
    </row>
    <row r="314" ht="15.75" customHeight="1">
      <c r="B314" s="139"/>
      <c r="C314" s="139"/>
      <c r="D314" s="139"/>
      <c r="E314" s="139"/>
      <c r="F314" s="139"/>
      <c r="G314" s="139"/>
      <c r="H314" s="139"/>
    </row>
    <row r="315" ht="15.75" customHeight="1">
      <c r="B315" s="139"/>
      <c r="C315" s="139"/>
      <c r="D315" s="139"/>
      <c r="E315" s="139"/>
      <c r="F315" s="139"/>
      <c r="G315" s="139"/>
      <c r="H315" s="139"/>
    </row>
    <row r="316" ht="15.75" customHeight="1">
      <c r="B316" s="139"/>
      <c r="C316" s="139"/>
      <c r="D316" s="139"/>
      <c r="E316" s="139"/>
      <c r="F316" s="139"/>
      <c r="G316" s="139"/>
      <c r="H316" s="139"/>
    </row>
    <row r="317" ht="15.75" customHeight="1">
      <c r="B317" s="139"/>
      <c r="C317" s="139"/>
      <c r="D317" s="139"/>
      <c r="E317" s="139"/>
      <c r="F317" s="139"/>
      <c r="G317" s="139"/>
      <c r="H317" s="139"/>
    </row>
    <row r="318" ht="15.75" customHeight="1">
      <c r="B318" s="139"/>
      <c r="C318" s="139"/>
      <c r="D318" s="139"/>
      <c r="E318" s="139"/>
      <c r="F318" s="139"/>
      <c r="G318" s="139"/>
      <c r="H318" s="139"/>
    </row>
    <row r="319" ht="15.75" customHeight="1">
      <c r="B319" s="139"/>
      <c r="C319" s="139"/>
      <c r="D319" s="139"/>
      <c r="E319" s="139"/>
      <c r="F319" s="139"/>
      <c r="G319" s="139"/>
      <c r="H319" s="139"/>
    </row>
    <row r="320" ht="15.75" customHeight="1">
      <c r="B320" s="139"/>
      <c r="C320" s="139"/>
      <c r="D320" s="139"/>
      <c r="E320" s="139"/>
      <c r="F320" s="139"/>
      <c r="G320" s="139"/>
      <c r="H320" s="139"/>
    </row>
    <row r="321" ht="15.75" customHeight="1">
      <c r="B321" s="139"/>
      <c r="C321" s="139"/>
      <c r="D321" s="139"/>
      <c r="E321" s="139"/>
      <c r="F321" s="139"/>
      <c r="G321" s="139"/>
      <c r="H321" s="139"/>
    </row>
    <row r="322" ht="15.75" customHeight="1">
      <c r="B322" s="139"/>
      <c r="C322" s="139"/>
      <c r="D322" s="139"/>
      <c r="E322" s="139"/>
      <c r="F322" s="139"/>
      <c r="G322" s="139"/>
      <c r="H322" s="139"/>
    </row>
    <row r="323" ht="15.75" customHeight="1">
      <c r="B323" s="139"/>
      <c r="C323" s="139"/>
      <c r="D323" s="139"/>
      <c r="E323" s="139"/>
      <c r="F323" s="139"/>
      <c r="G323" s="139"/>
      <c r="H323" s="139"/>
    </row>
    <row r="324" ht="15.75" customHeight="1">
      <c r="B324" s="139"/>
      <c r="C324" s="139"/>
      <c r="D324" s="139"/>
      <c r="E324" s="139"/>
      <c r="F324" s="139"/>
      <c r="G324" s="139"/>
      <c r="H324" s="139"/>
    </row>
    <row r="325" ht="15.75" customHeight="1">
      <c r="B325" s="139"/>
      <c r="C325" s="139"/>
      <c r="D325" s="139"/>
      <c r="E325" s="139"/>
      <c r="F325" s="139"/>
      <c r="G325" s="139"/>
      <c r="H325" s="139"/>
    </row>
    <row r="326" ht="15.75" customHeight="1">
      <c r="B326" s="139"/>
      <c r="C326" s="139"/>
      <c r="D326" s="139"/>
      <c r="E326" s="139"/>
      <c r="F326" s="139"/>
      <c r="G326" s="139"/>
      <c r="H326" s="139"/>
    </row>
    <row r="327" ht="15.75" customHeight="1">
      <c r="B327" s="139"/>
      <c r="C327" s="139"/>
      <c r="D327" s="139"/>
      <c r="E327" s="139"/>
      <c r="F327" s="139"/>
      <c r="G327" s="139"/>
      <c r="H327" s="139"/>
    </row>
    <row r="328" ht="15.75" customHeight="1">
      <c r="B328" s="139"/>
      <c r="C328" s="139"/>
      <c r="D328" s="139"/>
      <c r="E328" s="139"/>
      <c r="F328" s="139"/>
      <c r="G328" s="139"/>
      <c r="H328" s="139"/>
    </row>
    <row r="329" ht="15.75" customHeight="1">
      <c r="B329" s="139"/>
      <c r="C329" s="139"/>
      <c r="D329" s="139"/>
      <c r="E329" s="139"/>
      <c r="F329" s="139"/>
      <c r="G329" s="139"/>
      <c r="H329" s="139"/>
    </row>
    <row r="330" ht="15.75" customHeight="1">
      <c r="B330" s="139"/>
      <c r="C330" s="139"/>
      <c r="D330" s="139"/>
      <c r="E330" s="139"/>
      <c r="F330" s="139"/>
      <c r="G330" s="139"/>
      <c r="H330" s="139"/>
    </row>
    <row r="331" ht="15.75" customHeight="1">
      <c r="B331" s="139"/>
      <c r="C331" s="139"/>
      <c r="D331" s="139"/>
      <c r="E331" s="139"/>
      <c r="F331" s="139"/>
      <c r="G331" s="139"/>
      <c r="H331" s="139"/>
    </row>
    <row r="332" ht="15.75" customHeight="1">
      <c r="B332" s="139"/>
      <c r="C332" s="139"/>
      <c r="D332" s="139"/>
      <c r="E332" s="139"/>
      <c r="F332" s="139"/>
      <c r="G332" s="139"/>
      <c r="H332" s="139"/>
    </row>
    <row r="333" ht="15.75" customHeight="1">
      <c r="B333" s="139"/>
      <c r="C333" s="139"/>
      <c r="D333" s="139"/>
      <c r="E333" s="139"/>
      <c r="F333" s="139"/>
      <c r="G333" s="139"/>
      <c r="H333" s="139"/>
    </row>
    <row r="334" ht="15.75" customHeight="1">
      <c r="B334" s="139"/>
      <c r="C334" s="139"/>
      <c r="D334" s="139"/>
      <c r="E334" s="139"/>
      <c r="F334" s="139"/>
      <c r="G334" s="139"/>
      <c r="H334" s="139"/>
    </row>
    <row r="335" ht="15.75" customHeight="1">
      <c r="B335" s="139"/>
      <c r="C335" s="139"/>
      <c r="D335" s="139"/>
      <c r="E335" s="139"/>
      <c r="F335" s="139"/>
      <c r="G335" s="139"/>
      <c r="H335" s="139"/>
    </row>
    <row r="336" ht="15.75" customHeight="1">
      <c r="B336" s="139"/>
      <c r="C336" s="139"/>
      <c r="D336" s="139"/>
      <c r="E336" s="139"/>
      <c r="F336" s="139"/>
      <c r="G336" s="139"/>
      <c r="H336" s="139"/>
    </row>
    <row r="337" ht="15.75" customHeight="1">
      <c r="B337" s="139"/>
      <c r="C337" s="139"/>
      <c r="D337" s="139"/>
      <c r="E337" s="139"/>
      <c r="F337" s="139"/>
      <c r="G337" s="139"/>
      <c r="H337" s="139"/>
    </row>
    <row r="338" ht="15.75" customHeight="1">
      <c r="B338" s="139"/>
      <c r="C338" s="139"/>
      <c r="D338" s="139"/>
      <c r="E338" s="139"/>
      <c r="F338" s="139"/>
      <c r="G338" s="139"/>
      <c r="H338" s="139"/>
    </row>
    <row r="339" ht="15.75" customHeight="1">
      <c r="B339" s="139"/>
      <c r="C339" s="139"/>
      <c r="D339" s="139"/>
      <c r="E339" s="139"/>
      <c r="F339" s="139"/>
      <c r="G339" s="139"/>
      <c r="H339" s="139"/>
    </row>
    <row r="340" ht="15.75" customHeight="1">
      <c r="B340" s="139"/>
      <c r="C340" s="139"/>
      <c r="D340" s="139"/>
      <c r="E340" s="139"/>
      <c r="F340" s="139"/>
      <c r="G340" s="139"/>
      <c r="H340" s="139"/>
    </row>
    <row r="341" ht="15.75" customHeight="1">
      <c r="B341" s="139"/>
      <c r="C341" s="139"/>
      <c r="D341" s="139"/>
      <c r="E341" s="139"/>
      <c r="F341" s="139"/>
      <c r="G341" s="139"/>
      <c r="H341" s="139"/>
    </row>
    <row r="342" ht="15.75" customHeight="1">
      <c r="B342" s="139"/>
      <c r="C342" s="139"/>
      <c r="D342" s="139"/>
      <c r="E342" s="139"/>
      <c r="F342" s="139"/>
      <c r="G342" s="139"/>
      <c r="H342" s="139"/>
    </row>
    <row r="343" ht="15.75" customHeight="1">
      <c r="B343" s="139"/>
      <c r="C343" s="139"/>
      <c r="D343" s="139"/>
      <c r="E343" s="139"/>
      <c r="F343" s="139"/>
      <c r="G343" s="139"/>
      <c r="H343" s="139"/>
    </row>
    <row r="344" ht="15.75" customHeight="1">
      <c r="B344" s="139"/>
      <c r="C344" s="139"/>
      <c r="D344" s="139"/>
      <c r="E344" s="139"/>
      <c r="F344" s="139"/>
      <c r="G344" s="139"/>
      <c r="H344" s="139"/>
    </row>
    <row r="345" ht="15.75" customHeight="1">
      <c r="B345" s="139"/>
      <c r="C345" s="139"/>
      <c r="D345" s="139"/>
      <c r="E345" s="139"/>
      <c r="F345" s="139"/>
      <c r="G345" s="139"/>
      <c r="H345" s="139"/>
    </row>
    <row r="346" ht="15.75" customHeight="1">
      <c r="B346" s="139"/>
      <c r="C346" s="139"/>
      <c r="D346" s="139"/>
      <c r="E346" s="139"/>
      <c r="F346" s="139"/>
      <c r="G346" s="139"/>
      <c r="H346" s="139"/>
    </row>
    <row r="347" ht="15.75" customHeight="1">
      <c r="B347" s="139"/>
      <c r="C347" s="139"/>
      <c r="D347" s="139"/>
      <c r="E347" s="139"/>
      <c r="F347" s="139"/>
      <c r="G347" s="139"/>
      <c r="H347" s="139"/>
    </row>
    <row r="348" ht="15.75" customHeight="1">
      <c r="B348" s="139"/>
      <c r="C348" s="139"/>
      <c r="D348" s="139"/>
      <c r="E348" s="139"/>
      <c r="F348" s="139"/>
      <c r="G348" s="139"/>
      <c r="H348" s="139"/>
    </row>
    <row r="349" ht="15.75" customHeight="1">
      <c r="B349" s="139"/>
      <c r="C349" s="139"/>
      <c r="D349" s="139"/>
      <c r="E349" s="139"/>
      <c r="F349" s="139"/>
      <c r="G349" s="139"/>
      <c r="H349" s="139"/>
    </row>
    <row r="350" ht="15.75" customHeight="1">
      <c r="B350" s="139"/>
      <c r="C350" s="139"/>
      <c r="D350" s="139"/>
      <c r="E350" s="139"/>
      <c r="F350" s="139"/>
      <c r="G350" s="139"/>
      <c r="H350" s="139"/>
    </row>
    <row r="351" ht="15.75" customHeight="1">
      <c r="B351" s="139"/>
      <c r="C351" s="139"/>
      <c r="D351" s="139"/>
      <c r="E351" s="139"/>
      <c r="F351" s="139"/>
      <c r="G351" s="139"/>
      <c r="H351" s="139"/>
    </row>
    <row r="352" ht="15.75" customHeight="1">
      <c r="B352" s="139"/>
      <c r="C352" s="139"/>
      <c r="D352" s="139"/>
      <c r="E352" s="139"/>
      <c r="F352" s="139"/>
      <c r="G352" s="139"/>
      <c r="H352" s="139"/>
    </row>
    <row r="353" ht="15.75" customHeight="1">
      <c r="B353" s="139"/>
      <c r="C353" s="139"/>
      <c r="D353" s="139"/>
      <c r="E353" s="139"/>
      <c r="F353" s="139"/>
      <c r="G353" s="139"/>
      <c r="H353" s="139"/>
    </row>
    <row r="354" ht="15.75" customHeight="1">
      <c r="B354" s="139"/>
      <c r="C354" s="139"/>
      <c r="D354" s="139"/>
      <c r="E354" s="139"/>
      <c r="F354" s="139"/>
      <c r="G354" s="139"/>
      <c r="H354" s="139"/>
    </row>
    <row r="355" ht="15.75" customHeight="1">
      <c r="B355" s="139"/>
      <c r="C355" s="139"/>
      <c r="D355" s="139"/>
      <c r="E355" s="139"/>
      <c r="F355" s="139"/>
      <c r="G355" s="139"/>
      <c r="H355" s="139"/>
    </row>
    <row r="356" ht="15.75" customHeight="1">
      <c r="B356" s="139"/>
      <c r="C356" s="139"/>
      <c r="D356" s="139"/>
      <c r="E356" s="139"/>
      <c r="F356" s="139"/>
      <c r="G356" s="139"/>
      <c r="H356" s="139"/>
    </row>
    <row r="357" ht="15.75" customHeight="1">
      <c r="B357" s="139"/>
      <c r="C357" s="139"/>
      <c r="D357" s="139"/>
      <c r="E357" s="139"/>
      <c r="F357" s="139"/>
      <c r="G357" s="139"/>
      <c r="H357" s="139"/>
    </row>
    <row r="358" ht="15.75" customHeight="1">
      <c r="B358" s="139"/>
      <c r="C358" s="139"/>
      <c r="D358" s="139"/>
      <c r="E358" s="139"/>
      <c r="F358" s="139"/>
      <c r="G358" s="139"/>
      <c r="H358" s="139"/>
    </row>
    <row r="359" ht="15.75" customHeight="1">
      <c r="B359" s="139"/>
      <c r="C359" s="139"/>
      <c r="D359" s="139"/>
      <c r="E359" s="139"/>
      <c r="F359" s="139"/>
      <c r="G359" s="139"/>
      <c r="H359" s="139"/>
    </row>
    <row r="360" ht="15.75" customHeight="1">
      <c r="B360" s="139"/>
      <c r="C360" s="139"/>
      <c r="D360" s="139"/>
      <c r="E360" s="139"/>
      <c r="F360" s="139"/>
      <c r="G360" s="139"/>
      <c r="H360" s="139"/>
    </row>
    <row r="361" ht="15.75" customHeight="1">
      <c r="B361" s="139"/>
      <c r="C361" s="139"/>
      <c r="D361" s="139"/>
      <c r="E361" s="139"/>
      <c r="F361" s="139"/>
      <c r="G361" s="139"/>
      <c r="H361" s="139"/>
    </row>
    <row r="362" ht="15.75" customHeight="1">
      <c r="B362" s="139"/>
      <c r="C362" s="139"/>
      <c r="D362" s="139"/>
      <c r="E362" s="139"/>
      <c r="F362" s="139"/>
      <c r="G362" s="139"/>
      <c r="H362" s="139"/>
    </row>
    <row r="363" ht="15.75" customHeight="1">
      <c r="B363" s="139"/>
      <c r="C363" s="139"/>
      <c r="D363" s="139"/>
      <c r="E363" s="139"/>
      <c r="F363" s="139"/>
      <c r="G363" s="139"/>
      <c r="H363" s="139"/>
    </row>
    <row r="364" ht="15.75" customHeight="1">
      <c r="B364" s="139"/>
      <c r="C364" s="139"/>
      <c r="D364" s="139"/>
      <c r="E364" s="139"/>
      <c r="F364" s="139"/>
      <c r="G364" s="139"/>
      <c r="H364" s="139"/>
    </row>
    <row r="365" ht="15.75" customHeight="1">
      <c r="B365" s="139"/>
      <c r="C365" s="139"/>
      <c r="D365" s="139"/>
      <c r="E365" s="139"/>
      <c r="F365" s="139"/>
      <c r="G365" s="139"/>
      <c r="H365" s="139"/>
    </row>
    <row r="366" ht="15.75" customHeight="1">
      <c r="B366" s="139"/>
      <c r="C366" s="139"/>
      <c r="D366" s="139"/>
      <c r="E366" s="139"/>
      <c r="F366" s="139"/>
      <c r="G366" s="139"/>
      <c r="H366" s="139"/>
    </row>
    <row r="367" ht="15.75" customHeight="1">
      <c r="B367" s="139"/>
      <c r="C367" s="139"/>
      <c r="D367" s="139"/>
      <c r="E367" s="139"/>
      <c r="F367" s="139"/>
      <c r="G367" s="139"/>
      <c r="H367" s="139"/>
    </row>
    <row r="368" ht="15.75" customHeight="1">
      <c r="B368" s="139"/>
      <c r="C368" s="139"/>
      <c r="D368" s="139"/>
      <c r="E368" s="139"/>
      <c r="F368" s="139"/>
      <c r="G368" s="139"/>
      <c r="H368" s="139"/>
    </row>
    <row r="369" ht="15.75" customHeight="1">
      <c r="B369" s="139"/>
      <c r="C369" s="139"/>
      <c r="D369" s="139"/>
      <c r="E369" s="139"/>
      <c r="F369" s="139"/>
      <c r="G369" s="139"/>
      <c r="H369" s="139"/>
    </row>
    <row r="370" ht="15.75" customHeight="1">
      <c r="B370" s="139"/>
      <c r="C370" s="139"/>
      <c r="D370" s="139"/>
      <c r="E370" s="139"/>
      <c r="F370" s="139"/>
      <c r="G370" s="139"/>
      <c r="H370" s="139"/>
    </row>
    <row r="371" ht="15.75" customHeight="1">
      <c r="B371" s="139"/>
      <c r="C371" s="139"/>
      <c r="D371" s="139"/>
      <c r="E371" s="139"/>
      <c r="F371" s="139"/>
      <c r="G371" s="139"/>
      <c r="H371" s="139"/>
    </row>
    <row r="372" ht="15.75" customHeight="1">
      <c r="B372" s="139"/>
      <c r="C372" s="139"/>
      <c r="D372" s="139"/>
      <c r="E372" s="139"/>
      <c r="F372" s="139"/>
      <c r="G372" s="139"/>
      <c r="H372" s="139"/>
    </row>
    <row r="373" ht="15.75" customHeight="1">
      <c r="B373" s="139"/>
      <c r="C373" s="139"/>
      <c r="D373" s="139"/>
      <c r="E373" s="139"/>
      <c r="F373" s="139"/>
      <c r="G373" s="139"/>
      <c r="H373" s="139"/>
    </row>
    <row r="374" ht="15.75" customHeight="1">
      <c r="B374" s="139"/>
      <c r="C374" s="139"/>
      <c r="D374" s="139"/>
      <c r="E374" s="139"/>
      <c r="F374" s="139"/>
      <c r="G374" s="139"/>
      <c r="H374" s="139"/>
    </row>
    <row r="375" ht="15.75" customHeight="1">
      <c r="B375" s="139"/>
      <c r="C375" s="139"/>
      <c r="D375" s="139"/>
      <c r="E375" s="139"/>
      <c r="F375" s="139"/>
      <c r="G375" s="139"/>
      <c r="H375" s="139"/>
    </row>
    <row r="376" ht="15.75" customHeight="1">
      <c r="B376" s="139"/>
      <c r="C376" s="139"/>
      <c r="D376" s="139"/>
      <c r="E376" s="139"/>
      <c r="F376" s="139"/>
      <c r="G376" s="139"/>
      <c r="H376" s="139"/>
    </row>
    <row r="377" ht="15.75" customHeight="1">
      <c r="B377" s="139"/>
      <c r="C377" s="139"/>
      <c r="D377" s="139"/>
      <c r="E377" s="139"/>
      <c r="F377" s="139"/>
      <c r="G377" s="139"/>
      <c r="H377" s="139"/>
    </row>
    <row r="378" ht="15.75" customHeight="1">
      <c r="B378" s="139"/>
      <c r="C378" s="139"/>
      <c r="D378" s="139"/>
      <c r="E378" s="139"/>
      <c r="F378" s="139"/>
      <c r="G378" s="139"/>
      <c r="H378" s="139"/>
    </row>
    <row r="379" ht="15.75" customHeight="1">
      <c r="B379" s="139"/>
      <c r="C379" s="139"/>
      <c r="D379" s="139"/>
      <c r="E379" s="139"/>
      <c r="F379" s="139"/>
      <c r="G379" s="139"/>
      <c r="H379" s="139"/>
    </row>
    <row r="380" ht="15.75" customHeight="1">
      <c r="B380" s="139"/>
      <c r="C380" s="139"/>
      <c r="D380" s="139"/>
      <c r="E380" s="139"/>
      <c r="F380" s="139"/>
      <c r="G380" s="139"/>
      <c r="H380" s="139"/>
    </row>
    <row r="381" ht="15.75" customHeight="1">
      <c r="B381" s="139"/>
      <c r="C381" s="139"/>
      <c r="D381" s="139"/>
      <c r="E381" s="139"/>
      <c r="F381" s="139"/>
      <c r="G381" s="139"/>
      <c r="H381" s="139"/>
    </row>
    <row r="382" ht="15.75" customHeight="1">
      <c r="B382" s="139"/>
      <c r="C382" s="139"/>
      <c r="D382" s="139"/>
      <c r="E382" s="139"/>
      <c r="F382" s="139"/>
      <c r="G382" s="139"/>
      <c r="H382" s="139"/>
    </row>
    <row r="383" ht="15.75" customHeight="1">
      <c r="B383" s="139"/>
      <c r="C383" s="139"/>
      <c r="D383" s="139"/>
      <c r="E383" s="139"/>
      <c r="F383" s="139"/>
      <c r="G383" s="139"/>
      <c r="H383" s="139"/>
    </row>
    <row r="384" ht="15.75" customHeight="1">
      <c r="B384" s="139"/>
      <c r="C384" s="139"/>
      <c r="D384" s="139"/>
      <c r="E384" s="139"/>
      <c r="F384" s="139"/>
      <c r="G384" s="139"/>
      <c r="H384" s="139"/>
    </row>
    <row r="385" ht="15.75" customHeight="1">
      <c r="B385" s="139"/>
      <c r="C385" s="139"/>
      <c r="D385" s="139"/>
      <c r="E385" s="139"/>
      <c r="F385" s="139"/>
      <c r="G385" s="139"/>
      <c r="H385" s="139"/>
    </row>
    <row r="386" ht="15.75" customHeight="1">
      <c r="B386" s="139"/>
      <c r="C386" s="139"/>
      <c r="D386" s="139"/>
      <c r="E386" s="139"/>
      <c r="F386" s="139"/>
      <c r="G386" s="139"/>
      <c r="H386" s="139"/>
    </row>
    <row r="387" ht="15.75" customHeight="1">
      <c r="B387" s="139"/>
      <c r="C387" s="139"/>
      <c r="D387" s="139"/>
      <c r="E387" s="139"/>
      <c r="F387" s="139"/>
      <c r="G387" s="139"/>
      <c r="H387" s="139"/>
    </row>
    <row r="388" ht="15.75" customHeight="1">
      <c r="B388" s="139"/>
      <c r="C388" s="139"/>
      <c r="D388" s="139"/>
      <c r="E388" s="139"/>
      <c r="F388" s="139"/>
      <c r="G388" s="139"/>
      <c r="H388" s="139"/>
    </row>
    <row r="389" ht="15.75" customHeight="1">
      <c r="B389" s="139"/>
      <c r="C389" s="139"/>
      <c r="D389" s="139"/>
      <c r="E389" s="139"/>
      <c r="F389" s="139"/>
      <c r="G389" s="139"/>
      <c r="H389" s="139"/>
    </row>
    <row r="390" ht="15.75" customHeight="1">
      <c r="B390" s="139"/>
      <c r="C390" s="139"/>
      <c r="D390" s="139"/>
      <c r="E390" s="139"/>
      <c r="F390" s="139"/>
      <c r="G390" s="139"/>
      <c r="H390" s="139"/>
    </row>
    <row r="391" ht="15.75" customHeight="1">
      <c r="B391" s="139"/>
      <c r="C391" s="139"/>
      <c r="D391" s="139"/>
      <c r="E391" s="139"/>
      <c r="F391" s="139"/>
      <c r="G391" s="139"/>
      <c r="H391" s="139"/>
    </row>
    <row r="392" ht="15.75" customHeight="1">
      <c r="B392" s="139"/>
      <c r="C392" s="139"/>
      <c r="D392" s="139"/>
      <c r="E392" s="139"/>
      <c r="F392" s="139"/>
      <c r="G392" s="139"/>
      <c r="H392" s="139"/>
    </row>
    <row r="393" ht="15.75" customHeight="1">
      <c r="B393" s="139"/>
      <c r="C393" s="139"/>
      <c r="D393" s="139"/>
      <c r="E393" s="139"/>
      <c r="F393" s="139"/>
      <c r="G393" s="139"/>
      <c r="H393" s="139"/>
    </row>
    <row r="394" ht="15.75" customHeight="1">
      <c r="B394" s="139"/>
      <c r="C394" s="139"/>
      <c r="D394" s="139"/>
      <c r="E394" s="139"/>
      <c r="F394" s="139"/>
      <c r="G394" s="139"/>
      <c r="H394" s="139"/>
    </row>
    <row r="395" ht="15.75" customHeight="1">
      <c r="B395" s="139"/>
      <c r="C395" s="139"/>
      <c r="D395" s="139"/>
      <c r="E395" s="139"/>
      <c r="F395" s="139"/>
      <c r="G395" s="139"/>
      <c r="H395" s="139"/>
    </row>
    <row r="396" ht="15.75" customHeight="1">
      <c r="B396" s="139"/>
      <c r="C396" s="139"/>
      <c r="D396" s="139"/>
      <c r="E396" s="139"/>
      <c r="F396" s="139"/>
      <c r="G396" s="139"/>
      <c r="H396" s="139"/>
    </row>
    <row r="397" ht="15.75" customHeight="1">
      <c r="B397" s="139"/>
      <c r="C397" s="139"/>
      <c r="D397" s="139"/>
      <c r="E397" s="139"/>
      <c r="F397" s="139"/>
      <c r="G397" s="139"/>
      <c r="H397" s="139"/>
    </row>
    <row r="398" ht="15.75" customHeight="1">
      <c r="B398" s="139"/>
      <c r="C398" s="139"/>
      <c r="D398" s="139"/>
      <c r="E398" s="139"/>
      <c r="F398" s="139"/>
      <c r="G398" s="139"/>
      <c r="H398" s="139"/>
    </row>
    <row r="399" ht="15.75" customHeight="1">
      <c r="B399" s="139"/>
      <c r="C399" s="139"/>
      <c r="D399" s="139"/>
      <c r="E399" s="139"/>
      <c r="F399" s="139"/>
      <c r="G399" s="139"/>
      <c r="H399" s="139"/>
    </row>
    <row r="400" ht="15.75" customHeight="1">
      <c r="B400" s="139"/>
      <c r="C400" s="139"/>
      <c r="D400" s="139"/>
      <c r="E400" s="139"/>
      <c r="F400" s="139"/>
      <c r="G400" s="139"/>
      <c r="H400" s="139"/>
    </row>
    <row r="401" ht="15.75" customHeight="1">
      <c r="B401" s="139"/>
      <c r="C401" s="139"/>
      <c r="D401" s="139"/>
      <c r="E401" s="139"/>
      <c r="F401" s="139"/>
      <c r="G401" s="139"/>
      <c r="H401" s="139"/>
    </row>
    <row r="402" ht="15.75" customHeight="1">
      <c r="B402" s="139"/>
      <c r="C402" s="139"/>
      <c r="D402" s="139"/>
      <c r="E402" s="139"/>
      <c r="F402" s="139"/>
      <c r="G402" s="139"/>
      <c r="H402" s="139"/>
    </row>
    <row r="403" ht="15.75" customHeight="1">
      <c r="B403" s="139"/>
      <c r="C403" s="139"/>
      <c r="D403" s="139"/>
      <c r="E403" s="139"/>
      <c r="F403" s="139"/>
      <c r="G403" s="139"/>
      <c r="H403" s="139"/>
    </row>
    <row r="404" ht="15.75" customHeight="1">
      <c r="B404" s="139"/>
      <c r="C404" s="139"/>
      <c r="D404" s="139"/>
      <c r="E404" s="139"/>
      <c r="F404" s="139"/>
      <c r="G404" s="139"/>
      <c r="H404" s="139"/>
    </row>
    <row r="405" ht="15.75" customHeight="1">
      <c r="B405" s="139"/>
      <c r="C405" s="139"/>
      <c r="D405" s="139"/>
      <c r="E405" s="139"/>
      <c r="F405" s="139"/>
      <c r="G405" s="139"/>
      <c r="H405" s="139"/>
    </row>
    <row r="406" ht="15.75" customHeight="1">
      <c r="B406" s="139"/>
      <c r="C406" s="139"/>
      <c r="D406" s="139"/>
      <c r="E406" s="139"/>
      <c r="F406" s="139"/>
      <c r="G406" s="139"/>
      <c r="H406" s="139"/>
    </row>
    <row r="407" ht="15.75" customHeight="1">
      <c r="B407" s="139"/>
      <c r="C407" s="139"/>
      <c r="D407" s="139"/>
      <c r="E407" s="139"/>
      <c r="F407" s="139"/>
      <c r="G407" s="139"/>
      <c r="H407" s="139"/>
    </row>
    <row r="408" ht="15.75" customHeight="1">
      <c r="B408" s="139"/>
      <c r="C408" s="139"/>
      <c r="D408" s="139"/>
      <c r="E408" s="139"/>
      <c r="F408" s="139"/>
      <c r="G408" s="139"/>
      <c r="H408" s="139"/>
    </row>
    <row r="409" ht="15.75" customHeight="1">
      <c r="B409" s="139"/>
      <c r="C409" s="139"/>
      <c r="D409" s="139"/>
      <c r="E409" s="139"/>
      <c r="F409" s="139"/>
      <c r="G409" s="139"/>
      <c r="H409" s="139"/>
    </row>
    <row r="410" ht="15.75" customHeight="1">
      <c r="B410" s="139"/>
      <c r="C410" s="139"/>
      <c r="D410" s="139"/>
      <c r="E410" s="139"/>
      <c r="F410" s="139"/>
      <c r="G410" s="139"/>
      <c r="H410" s="139"/>
    </row>
    <row r="411" ht="15.75" customHeight="1">
      <c r="B411" s="139"/>
      <c r="C411" s="139"/>
      <c r="D411" s="139"/>
      <c r="E411" s="139"/>
      <c r="F411" s="139"/>
      <c r="G411" s="139"/>
      <c r="H411" s="139"/>
    </row>
    <row r="412" ht="15.75" customHeight="1">
      <c r="B412" s="139"/>
      <c r="C412" s="139"/>
      <c r="D412" s="139"/>
      <c r="E412" s="139"/>
      <c r="F412" s="139"/>
      <c r="G412" s="139"/>
      <c r="H412" s="139"/>
    </row>
    <row r="413" ht="15.75" customHeight="1">
      <c r="B413" s="139"/>
      <c r="C413" s="139"/>
      <c r="D413" s="139"/>
      <c r="E413" s="139"/>
      <c r="F413" s="139"/>
      <c r="G413" s="139"/>
      <c r="H413" s="139"/>
    </row>
    <row r="414" ht="15.75" customHeight="1">
      <c r="B414" s="139"/>
      <c r="C414" s="139"/>
      <c r="D414" s="139"/>
      <c r="E414" s="139"/>
      <c r="F414" s="139"/>
      <c r="G414" s="139"/>
      <c r="H414" s="139"/>
    </row>
    <row r="415" ht="15.75" customHeight="1">
      <c r="B415" s="139"/>
      <c r="C415" s="139"/>
      <c r="D415" s="139"/>
      <c r="E415" s="139"/>
      <c r="F415" s="139"/>
      <c r="G415" s="139"/>
      <c r="H415" s="139"/>
    </row>
    <row r="416" ht="15.75" customHeight="1">
      <c r="B416" s="139"/>
      <c r="C416" s="139"/>
      <c r="D416" s="139"/>
      <c r="E416" s="139"/>
      <c r="F416" s="139"/>
      <c r="G416" s="139"/>
      <c r="H416" s="139"/>
    </row>
    <row r="417" ht="15.75" customHeight="1">
      <c r="B417" s="139"/>
      <c r="C417" s="139"/>
      <c r="D417" s="139"/>
      <c r="E417" s="139"/>
      <c r="F417" s="139"/>
      <c r="G417" s="139"/>
      <c r="H417" s="139"/>
    </row>
    <row r="418" ht="15.75" customHeight="1">
      <c r="B418" s="139"/>
      <c r="C418" s="139"/>
      <c r="D418" s="139"/>
      <c r="E418" s="139"/>
      <c r="F418" s="139"/>
      <c r="G418" s="139"/>
      <c r="H418" s="139"/>
    </row>
    <row r="419" ht="15.75" customHeight="1">
      <c r="B419" s="139"/>
      <c r="C419" s="139"/>
      <c r="D419" s="139"/>
      <c r="E419" s="139"/>
      <c r="F419" s="139"/>
      <c r="G419" s="139"/>
      <c r="H419" s="139"/>
    </row>
    <row r="420" ht="15.75" customHeight="1">
      <c r="B420" s="139"/>
      <c r="C420" s="139"/>
      <c r="D420" s="139"/>
      <c r="E420" s="139"/>
      <c r="F420" s="139"/>
      <c r="G420" s="139"/>
      <c r="H420" s="139"/>
    </row>
    <row r="421" ht="15.75" customHeight="1">
      <c r="B421" s="139"/>
      <c r="C421" s="139"/>
      <c r="D421" s="139"/>
      <c r="E421" s="139"/>
      <c r="F421" s="139"/>
      <c r="G421" s="139"/>
      <c r="H421" s="139"/>
    </row>
    <row r="422" ht="15.75" customHeight="1">
      <c r="B422" s="139"/>
      <c r="C422" s="139"/>
      <c r="D422" s="139"/>
      <c r="E422" s="139"/>
      <c r="F422" s="139"/>
      <c r="G422" s="139"/>
      <c r="H422" s="139"/>
    </row>
    <row r="423" ht="15.75" customHeight="1">
      <c r="B423" s="139"/>
      <c r="C423" s="139"/>
      <c r="D423" s="139"/>
      <c r="E423" s="139"/>
      <c r="F423" s="139"/>
      <c r="G423" s="139"/>
      <c r="H423" s="139"/>
    </row>
    <row r="424" ht="15.75" customHeight="1">
      <c r="B424" s="139"/>
      <c r="C424" s="139"/>
      <c r="D424" s="139"/>
      <c r="E424" s="139"/>
      <c r="F424" s="139"/>
      <c r="G424" s="139"/>
      <c r="H424" s="139"/>
    </row>
    <row r="425" ht="15.75" customHeight="1">
      <c r="B425" s="139"/>
      <c r="C425" s="139"/>
      <c r="D425" s="139"/>
      <c r="E425" s="139"/>
      <c r="F425" s="139"/>
      <c r="G425" s="139"/>
      <c r="H425" s="139"/>
    </row>
    <row r="426" ht="15.75" customHeight="1">
      <c r="B426" s="139"/>
      <c r="C426" s="139"/>
      <c r="D426" s="139"/>
      <c r="E426" s="139"/>
      <c r="F426" s="139"/>
      <c r="G426" s="139"/>
      <c r="H426" s="139"/>
    </row>
    <row r="427" ht="15.75" customHeight="1">
      <c r="B427" s="139"/>
      <c r="C427" s="139"/>
      <c r="D427" s="139"/>
      <c r="E427" s="139"/>
      <c r="F427" s="139"/>
      <c r="G427" s="139"/>
      <c r="H427" s="139"/>
    </row>
    <row r="428" ht="15.75" customHeight="1">
      <c r="B428" s="139"/>
      <c r="C428" s="139"/>
      <c r="D428" s="139"/>
      <c r="E428" s="139"/>
      <c r="F428" s="139"/>
      <c r="G428" s="139"/>
      <c r="H428" s="139"/>
    </row>
    <row r="429" ht="15.75" customHeight="1">
      <c r="B429" s="139"/>
      <c r="C429" s="139"/>
      <c r="D429" s="139"/>
      <c r="E429" s="139"/>
      <c r="F429" s="139"/>
      <c r="G429" s="139"/>
      <c r="H429" s="139"/>
    </row>
    <row r="430" ht="15.75" customHeight="1">
      <c r="B430" s="139"/>
      <c r="C430" s="139"/>
      <c r="D430" s="139"/>
      <c r="E430" s="139"/>
      <c r="F430" s="139"/>
      <c r="G430" s="139"/>
      <c r="H430" s="139"/>
    </row>
    <row r="431" ht="15.75" customHeight="1">
      <c r="B431" s="139"/>
      <c r="C431" s="139"/>
      <c r="D431" s="139"/>
      <c r="E431" s="139"/>
      <c r="F431" s="139"/>
      <c r="G431" s="139"/>
      <c r="H431" s="139"/>
    </row>
    <row r="432" ht="15.75" customHeight="1">
      <c r="B432" s="139"/>
      <c r="C432" s="139"/>
      <c r="D432" s="139"/>
      <c r="E432" s="139"/>
      <c r="F432" s="139"/>
      <c r="G432" s="139"/>
      <c r="H432" s="139"/>
    </row>
    <row r="433" ht="15.75" customHeight="1">
      <c r="B433" s="139"/>
      <c r="C433" s="139"/>
      <c r="D433" s="139"/>
      <c r="E433" s="139"/>
      <c r="F433" s="139"/>
      <c r="G433" s="139"/>
      <c r="H433" s="139"/>
    </row>
    <row r="434" ht="15.75" customHeight="1">
      <c r="B434" s="139"/>
      <c r="C434" s="139"/>
      <c r="D434" s="139"/>
      <c r="E434" s="139"/>
      <c r="F434" s="139"/>
      <c r="G434" s="139"/>
      <c r="H434" s="139"/>
    </row>
    <row r="435" ht="15.75" customHeight="1">
      <c r="B435" s="139"/>
      <c r="C435" s="139"/>
      <c r="D435" s="139"/>
      <c r="E435" s="139"/>
      <c r="F435" s="139"/>
      <c r="G435" s="139"/>
      <c r="H435" s="139"/>
    </row>
    <row r="436" ht="15.75" customHeight="1">
      <c r="B436" s="139"/>
      <c r="C436" s="139"/>
      <c r="D436" s="139"/>
      <c r="E436" s="139"/>
      <c r="F436" s="139"/>
      <c r="G436" s="139"/>
      <c r="H436" s="139"/>
    </row>
    <row r="437" ht="15.75" customHeight="1">
      <c r="B437" s="139"/>
      <c r="C437" s="139"/>
      <c r="D437" s="139"/>
      <c r="E437" s="139"/>
      <c r="F437" s="139"/>
      <c r="G437" s="139"/>
      <c r="H437" s="139"/>
    </row>
    <row r="438" ht="15.75" customHeight="1">
      <c r="B438" s="139"/>
      <c r="C438" s="139"/>
      <c r="D438" s="139"/>
      <c r="E438" s="139"/>
      <c r="F438" s="139"/>
      <c r="G438" s="139"/>
      <c r="H438" s="139"/>
    </row>
    <row r="439" ht="15.75" customHeight="1">
      <c r="B439" s="139"/>
      <c r="C439" s="139"/>
      <c r="D439" s="139"/>
      <c r="E439" s="139"/>
      <c r="F439" s="139"/>
      <c r="G439" s="139"/>
      <c r="H439" s="139"/>
    </row>
    <row r="440" ht="15.75" customHeight="1">
      <c r="B440" s="139"/>
      <c r="C440" s="139"/>
      <c r="D440" s="139"/>
      <c r="E440" s="139"/>
      <c r="F440" s="139"/>
      <c r="G440" s="139"/>
      <c r="H440" s="139"/>
    </row>
    <row r="441" ht="15.75" customHeight="1">
      <c r="B441" s="139"/>
      <c r="C441" s="139"/>
      <c r="D441" s="139"/>
      <c r="E441" s="139"/>
      <c r="F441" s="139"/>
      <c r="G441" s="139"/>
      <c r="H441" s="139"/>
    </row>
    <row r="442" ht="15.75" customHeight="1">
      <c r="B442" s="139"/>
      <c r="C442" s="139"/>
      <c r="D442" s="139"/>
      <c r="E442" s="139"/>
      <c r="F442" s="139"/>
      <c r="G442" s="139"/>
      <c r="H442" s="139"/>
    </row>
    <row r="443" ht="15.75" customHeight="1">
      <c r="B443" s="139"/>
      <c r="C443" s="139"/>
      <c r="D443" s="139"/>
      <c r="E443" s="139"/>
      <c r="F443" s="139"/>
      <c r="G443" s="139"/>
      <c r="H443" s="139"/>
    </row>
    <row r="444" ht="15.75" customHeight="1">
      <c r="B444" s="139"/>
      <c r="C444" s="139"/>
      <c r="D444" s="139"/>
      <c r="E444" s="139"/>
      <c r="F444" s="139"/>
      <c r="G444" s="139"/>
      <c r="H444" s="139"/>
    </row>
    <row r="445" ht="15.75" customHeight="1">
      <c r="B445" s="139"/>
      <c r="C445" s="139"/>
      <c r="D445" s="139"/>
      <c r="E445" s="139"/>
      <c r="F445" s="139"/>
      <c r="G445" s="139"/>
      <c r="H445" s="139"/>
    </row>
    <row r="446" ht="15.75" customHeight="1">
      <c r="B446" s="139"/>
      <c r="C446" s="139"/>
      <c r="D446" s="139"/>
      <c r="E446" s="139"/>
      <c r="F446" s="139"/>
      <c r="G446" s="139"/>
      <c r="H446" s="139"/>
    </row>
    <row r="447" ht="15.75" customHeight="1">
      <c r="B447" s="139"/>
      <c r="C447" s="139"/>
      <c r="D447" s="139"/>
      <c r="E447" s="139"/>
      <c r="F447" s="139"/>
      <c r="G447" s="139"/>
      <c r="H447" s="139"/>
    </row>
    <row r="448" ht="15.75" customHeight="1">
      <c r="B448" s="139"/>
      <c r="C448" s="139"/>
      <c r="D448" s="139"/>
      <c r="E448" s="139"/>
      <c r="F448" s="139"/>
      <c r="G448" s="139"/>
      <c r="H448" s="139"/>
    </row>
    <row r="449" ht="15.75" customHeight="1">
      <c r="B449" s="139"/>
      <c r="C449" s="139"/>
      <c r="D449" s="139"/>
      <c r="E449" s="139"/>
      <c r="F449" s="139"/>
      <c r="G449" s="139"/>
      <c r="H449" s="139"/>
    </row>
    <row r="450" ht="15.75" customHeight="1">
      <c r="B450" s="139"/>
      <c r="C450" s="139"/>
      <c r="D450" s="139"/>
      <c r="E450" s="139"/>
      <c r="F450" s="139"/>
      <c r="G450" s="139"/>
      <c r="H450" s="139"/>
    </row>
    <row r="451" ht="15.75" customHeight="1">
      <c r="B451" s="139"/>
      <c r="C451" s="139"/>
      <c r="D451" s="139"/>
      <c r="E451" s="139"/>
      <c r="F451" s="139"/>
      <c r="G451" s="139"/>
      <c r="H451" s="139"/>
    </row>
    <row r="452" ht="15.75" customHeight="1">
      <c r="B452" s="139"/>
      <c r="C452" s="139"/>
      <c r="D452" s="139"/>
      <c r="E452" s="139"/>
      <c r="F452" s="139"/>
      <c r="G452" s="139"/>
      <c r="H452" s="139"/>
    </row>
    <row r="453" ht="15.75" customHeight="1">
      <c r="B453" s="139"/>
      <c r="C453" s="139"/>
      <c r="D453" s="139"/>
      <c r="E453" s="139"/>
      <c r="F453" s="139"/>
      <c r="G453" s="139"/>
      <c r="H453" s="139"/>
    </row>
    <row r="454" ht="15.75" customHeight="1">
      <c r="B454" s="139"/>
      <c r="C454" s="139"/>
      <c r="D454" s="139"/>
      <c r="E454" s="139"/>
      <c r="F454" s="139"/>
      <c r="G454" s="139"/>
      <c r="H454" s="139"/>
    </row>
    <row r="455" ht="15.75" customHeight="1">
      <c r="B455" s="139"/>
      <c r="C455" s="139"/>
      <c r="D455" s="139"/>
      <c r="E455" s="139"/>
      <c r="F455" s="139"/>
      <c r="G455" s="139"/>
      <c r="H455" s="139"/>
    </row>
    <row r="456" ht="15.75" customHeight="1">
      <c r="B456" s="139"/>
      <c r="C456" s="139"/>
      <c r="D456" s="139"/>
      <c r="E456" s="139"/>
      <c r="F456" s="139"/>
      <c r="G456" s="139"/>
      <c r="H456" s="139"/>
    </row>
    <row r="457" ht="15.75" customHeight="1">
      <c r="B457" s="139"/>
      <c r="C457" s="139"/>
      <c r="D457" s="139"/>
      <c r="E457" s="139"/>
      <c r="F457" s="139"/>
      <c r="G457" s="139"/>
      <c r="H457" s="139"/>
    </row>
    <row r="458" ht="15.75" customHeight="1">
      <c r="B458" s="139"/>
      <c r="C458" s="139"/>
      <c r="D458" s="139"/>
      <c r="E458" s="139"/>
      <c r="F458" s="139"/>
      <c r="G458" s="139"/>
      <c r="H458" s="139"/>
    </row>
    <row r="459" ht="15.75" customHeight="1">
      <c r="B459" s="139"/>
      <c r="C459" s="139"/>
      <c r="D459" s="139"/>
      <c r="E459" s="139"/>
      <c r="F459" s="139"/>
      <c r="G459" s="139"/>
      <c r="H459" s="139"/>
    </row>
    <row r="460" ht="15.75" customHeight="1">
      <c r="B460" s="139"/>
      <c r="C460" s="139"/>
      <c r="D460" s="139"/>
      <c r="E460" s="139"/>
      <c r="F460" s="139"/>
      <c r="G460" s="139"/>
      <c r="H460" s="139"/>
    </row>
    <row r="461" ht="15.75" customHeight="1">
      <c r="B461" s="139"/>
      <c r="C461" s="139"/>
      <c r="D461" s="139"/>
      <c r="E461" s="139"/>
      <c r="F461" s="139"/>
      <c r="G461" s="139"/>
      <c r="H461" s="139"/>
    </row>
    <row r="462" ht="15.75" customHeight="1">
      <c r="B462" s="139"/>
      <c r="C462" s="139"/>
      <c r="D462" s="139"/>
      <c r="E462" s="139"/>
      <c r="F462" s="139"/>
      <c r="G462" s="139"/>
      <c r="H462" s="139"/>
    </row>
    <row r="463" ht="15.75" customHeight="1">
      <c r="B463" s="139"/>
      <c r="C463" s="139"/>
      <c r="D463" s="139"/>
      <c r="E463" s="139"/>
      <c r="F463" s="139"/>
      <c r="G463" s="139"/>
      <c r="H463" s="139"/>
    </row>
    <row r="464" ht="15.75" customHeight="1">
      <c r="B464" s="139"/>
      <c r="C464" s="139"/>
      <c r="D464" s="139"/>
      <c r="E464" s="139"/>
      <c r="F464" s="139"/>
      <c r="G464" s="139"/>
      <c r="H464" s="139"/>
    </row>
    <row r="465" ht="15.75" customHeight="1">
      <c r="B465" s="139"/>
      <c r="C465" s="139"/>
      <c r="D465" s="139"/>
      <c r="E465" s="139"/>
      <c r="F465" s="139"/>
      <c r="G465" s="139"/>
      <c r="H465" s="139"/>
    </row>
    <row r="466" ht="15.75" customHeight="1">
      <c r="B466" s="139"/>
      <c r="C466" s="139"/>
      <c r="D466" s="139"/>
      <c r="E466" s="139"/>
      <c r="F466" s="139"/>
      <c r="G466" s="139"/>
      <c r="H466" s="139"/>
    </row>
    <row r="467" ht="15.75" customHeight="1">
      <c r="B467" s="139"/>
      <c r="C467" s="139"/>
      <c r="D467" s="139"/>
      <c r="E467" s="139"/>
      <c r="F467" s="139"/>
      <c r="G467" s="139"/>
      <c r="H467" s="139"/>
    </row>
    <row r="468" ht="15.75" customHeight="1">
      <c r="B468" s="139"/>
      <c r="C468" s="139"/>
      <c r="D468" s="139"/>
      <c r="E468" s="139"/>
      <c r="F468" s="139"/>
      <c r="G468" s="139"/>
      <c r="H468" s="139"/>
    </row>
    <row r="469" ht="15.75" customHeight="1">
      <c r="B469" s="139"/>
      <c r="C469" s="139"/>
      <c r="D469" s="139"/>
      <c r="E469" s="139"/>
      <c r="F469" s="139"/>
      <c r="G469" s="139"/>
      <c r="H469" s="139"/>
    </row>
    <row r="470" ht="15.75" customHeight="1">
      <c r="B470" s="139"/>
      <c r="C470" s="139"/>
      <c r="D470" s="139"/>
      <c r="E470" s="139"/>
      <c r="F470" s="139"/>
      <c r="G470" s="139"/>
      <c r="H470" s="139"/>
    </row>
    <row r="471" ht="15.75" customHeight="1">
      <c r="B471" s="139"/>
      <c r="C471" s="139"/>
      <c r="D471" s="139"/>
      <c r="E471" s="139"/>
      <c r="F471" s="139"/>
      <c r="G471" s="139"/>
      <c r="H471" s="139"/>
    </row>
    <row r="472" ht="15.75" customHeight="1">
      <c r="B472" s="139"/>
      <c r="C472" s="139"/>
      <c r="D472" s="139"/>
      <c r="E472" s="139"/>
      <c r="F472" s="139"/>
      <c r="G472" s="139"/>
      <c r="H472" s="139"/>
    </row>
    <row r="473" ht="15.75" customHeight="1">
      <c r="B473" s="139"/>
      <c r="C473" s="139"/>
      <c r="D473" s="139"/>
      <c r="E473" s="139"/>
      <c r="F473" s="139"/>
      <c r="G473" s="139"/>
      <c r="H473" s="139"/>
    </row>
    <row r="474" ht="15.75" customHeight="1">
      <c r="B474" s="139"/>
      <c r="C474" s="139"/>
      <c r="D474" s="139"/>
      <c r="E474" s="139"/>
      <c r="F474" s="139"/>
      <c r="G474" s="139"/>
      <c r="H474" s="139"/>
    </row>
    <row r="475" ht="15.75" customHeight="1">
      <c r="B475" s="139"/>
      <c r="C475" s="139"/>
      <c r="D475" s="139"/>
      <c r="E475" s="139"/>
      <c r="F475" s="139"/>
      <c r="G475" s="139"/>
      <c r="H475" s="139"/>
    </row>
    <row r="476" ht="15.75" customHeight="1">
      <c r="B476" s="139"/>
      <c r="C476" s="139"/>
      <c r="D476" s="139"/>
      <c r="E476" s="139"/>
      <c r="F476" s="139"/>
      <c r="G476" s="139"/>
      <c r="H476" s="139"/>
    </row>
    <row r="477" ht="15.75" customHeight="1">
      <c r="B477" s="139"/>
      <c r="C477" s="139"/>
      <c r="D477" s="139"/>
      <c r="E477" s="139"/>
      <c r="F477" s="139"/>
      <c r="G477" s="139"/>
      <c r="H477" s="139"/>
    </row>
    <row r="478" ht="15.75" customHeight="1">
      <c r="B478" s="139"/>
      <c r="C478" s="139"/>
      <c r="D478" s="139"/>
      <c r="E478" s="139"/>
      <c r="F478" s="139"/>
      <c r="G478" s="139"/>
      <c r="H478" s="139"/>
    </row>
    <row r="479" ht="15.75" customHeight="1">
      <c r="B479" s="139"/>
      <c r="C479" s="139"/>
      <c r="D479" s="139"/>
      <c r="E479" s="139"/>
      <c r="F479" s="139"/>
      <c r="G479" s="139"/>
      <c r="H479" s="139"/>
    </row>
    <row r="480" ht="15.75" customHeight="1">
      <c r="B480" s="139"/>
      <c r="C480" s="139"/>
      <c r="D480" s="139"/>
      <c r="E480" s="139"/>
      <c r="F480" s="139"/>
      <c r="G480" s="139"/>
      <c r="H480" s="139"/>
    </row>
    <row r="481" ht="15.75" customHeight="1">
      <c r="B481" s="139"/>
      <c r="C481" s="139"/>
      <c r="D481" s="139"/>
      <c r="E481" s="139"/>
      <c r="F481" s="139"/>
      <c r="G481" s="139"/>
      <c r="H481" s="139"/>
    </row>
    <row r="482" ht="15.75" customHeight="1">
      <c r="B482" s="139"/>
      <c r="C482" s="139"/>
      <c r="D482" s="139"/>
      <c r="E482" s="139"/>
      <c r="F482" s="139"/>
      <c r="G482" s="139"/>
      <c r="H482" s="139"/>
    </row>
    <row r="483" ht="15.75" customHeight="1">
      <c r="B483" s="139"/>
      <c r="C483" s="139"/>
      <c r="D483" s="139"/>
      <c r="E483" s="139"/>
      <c r="F483" s="139"/>
      <c r="G483" s="139"/>
      <c r="H483" s="139"/>
    </row>
    <row r="484" ht="15.75" customHeight="1">
      <c r="B484" s="139"/>
      <c r="C484" s="139"/>
      <c r="D484" s="139"/>
      <c r="E484" s="139"/>
      <c r="F484" s="139"/>
      <c r="G484" s="139"/>
      <c r="H484" s="139"/>
    </row>
    <row r="485" ht="15.75" customHeight="1">
      <c r="B485" s="139"/>
      <c r="C485" s="139"/>
      <c r="D485" s="139"/>
      <c r="E485" s="139"/>
      <c r="F485" s="139"/>
      <c r="G485" s="139"/>
      <c r="H485" s="139"/>
    </row>
    <row r="486" ht="15.75" customHeight="1">
      <c r="B486" s="139"/>
      <c r="C486" s="139"/>
      <c r="D486" s="139"/>
      <c r="E486" s="139"/>
      <c r="F486" s="139"/>
      <c r="G486" s="139"/>
      <c r="H486" s="139"/>
    </row>
    <row r="487" ht="15.75" customHeight="1">
      <c r="B487" s="139"/>
      <c r="C487" s="139"/>
      <c r="D487" s="139"/>
      <c r="E487" s="139"/>
      <c r="F487" s="139"/>
      <c r="G487" s="139"/>
      <c r="H487" s="139"/>
    </row>
    <row r="488" ht="15.75" customHeight="1">
      <c r="B488" s="139"/>
      <c r="C488" s="139"/>
      <c r="D488" s="139"/>
      <c r="E488" s="139"/>
      <c r="F488" s="139"/>
      <c r="G488" s="139"/>
      <c r="H488" s="139"/>
    </row>
    <row r="489" ht="15.75" customHeight="1">
      <c r="B489" s="139"/>
      <c r="C489" s="139"/>
      <c r="D489" s="139"/>
      <c r="E489" s="139"/>
      <c r="F489" s="139"/>
      <c r="G489" s="139"/>
      <c r="H489" s="139"/>
    </row>
    <row r="490" ht="15.75" customHeight="1">
      <c r="B490" s="139"/>
      <c r="C490" s="139"/>
      <c r="D490" s="139"/>
      <c r="E490" s="139"/>
      <c r="F490" s="139"/>
      <c r="G490" s="139"/>
      <c r="H490" s="139"/>
    </row>
    <row r="491" ht="15.75" customHeight="1">
      <c r="B491" s="139"/>
      <c r="C491" s="139"/>
      <c r="D491" s="139"/>
      <c r="E491" s="139"/>
      <c r="F491" s="139"/>
      <c r="G491" s="139"/>
      <c r="H491" s="139"/>
    </row>
    <row r="492" ht="15.75" customHeight="1">
      <c r="B492" s="139"/>
      <c r="C492" s="139"/>
      <c r="D492" s="139"/>
      <c r="E492" s="139"/>
      <c r="F492" s="139"/>
      <c r="G492" s="139"/>
      <c r="H492" s="139"/>
    </row>
    <row r="493" ht="15.75" customHeight="1">
      <c r="B493" s="139"/>
      <c r="C493" s="139"/>
      <c r="D493" s="139"/>
      <c r="E493" s="139"/>
      <c r="F493" s="139"/>
      <c r="G493" s="139"/>
      <c r="H493" s="139"/>
    </row>
    <row r="494" ht="15.75" customHeight="1">
      <c r="B494" s="139"/>
      <c r="C494" s="139"/>
      <c r="D494" s="139"/>
      <c r="E494" s="139"/>
      <c r="F494" s="139"/>
      <c r="G494" s="139"/>
      <c r="H494" s="139"/>
    </row>
    <row r="495" ht="15.75" customHeight="1">
      <c r="B495" s="139"/>
      <c r="C495" s="139"/>
      <c r="D495" s="139"/>
      <c r="E495" s="139"/>
      <c r="F495" s="139"/>
      <c r="G495" s="139"/>
      <c r="H495" s="139"/>
    </row>
    <row r="496" ht="15.75" customHeight="1">
      <c r="B496" s="139"/>
      <c r="C496" s="139"/>
      <c r="D496" s="139"/>
      <c r="E496" s="139"/>
      <c r="F496" s="139"/>
      <c r="G496" s="139"/>
      <c r="H496" s="139"/>
    </row>
    <row r="497" ht="15.75" customHeight="1">
      <c r="B497" s="139"/>
      <c r="C497" s="139"/>
      <c r="D497" s="139"/>
      <c r="E497" s="139"/>
      <c r="F497" s="139"/>
      <c r="G497" s="139"/>
      <c r="H497" s="139"/>
    </row>
    <row r="498" ht="15.75" customHeight="1">
      <c r="B498" s="139"/>
      <c r="C498" s="139"/>
      <c r="D498" s="139"/>
      <c r="E498" s="139"/>
      <c r="F498" s="139"/>
      <c r="G498" s="139"/>
      <c r="H498" s="139"/>
    </row>
    <row r="499" ht="15.75" customHeight="1">
      <c r="B499" s="139"/>
      <c r="C499" s="139"/>
      <c r="D499" s="139"/>
      <c r="E499" s="139"/>
      <c r="F499" s="139"/>
      <c r="G499" s="139"/>
      <c r="H499" s="139"/>
    </row>
    <row r="500" ht="15.75" customHeight="1">
      <c r="B500" s="139"/>
      <c r="C500" s="139"/>
      <c r="D500" s="139"/>
      <c r="E500" s="139"/>
      <c r="F500" s="139"/>
      <c r="G500" s="139"/>
      <c r="H500" s="139"/>
    </row>
    <row r="501" ht="15.75" customHeight="1">
      <c r="B501" s="139"/>
      <c r="C501" s="139"/>
      <c r="D501" s="139"/>
      <c r="E501" s="139"/>
      <c r="F501" s="139"/>
      <c r="G501" s="139"/>
      <c r="H501" s="139"/>
    </row>
    <row r="502" ht="15.75" customHeight="1">
      <c r="B502" s="139"/>
      <c r="C502" s="139"/>
      <c r="D502" s="139"/>
      <c r="E502" s="139"/>
      <c r="F502" s="139"/>
      <c r="G502" s="139"/>
      <c r="H502" s="139"/>
    </row>
    <row r="503" ht="15.75" customHeight="1">
      <c r="B503" s="139"/>
      <c r="C503" s="139"/>
      <c r="D503" s="139"/>
      <c r="E503" s="139"/>
      <c r="F503" s="139"/>
      <c r="G503" s="139"/>
      <c r="H503" s="139"/>
    </row>
    <row r="504" ht="15.75" customHeight="1">
      <c r="B504" s="139"/>
      <c r="C504" s="139"/>
      <c r="D504" s="139"/>
      <c r="E504" s="139"/>
      <c r="F504" s="139"/>
      <c r="G504" s="139"/>
      <c r="H504" s="139"/>
    </row>
    <row r="505" ht="15.75" customHeight="1">
      <c r="B505" s="139"/>
      <c r="C505" s="139"/>
      <c r="D505" s="139"/>
      <c r="E505" s="139"/>
      <c r="F505" s="139"/>
      <c r="G505" s="139"/>
      <c r="H505" s="139"/>
    </row>
    <row r="506" ht="15.75" customHeight="1">
      <c r="B506" s="139"/>
      <c r="C506" s="139"/>
      <c r="D506" s="139"/>
      <c r="E506" s="139"/>
      <c r="F506" s="139"/>
      <c r="G506" s="139"/>
      <c r="H506" s="139"/>
    </row>
    <row r="507" ht="15.75" customHeight="1">
      <c r="B507" s="139"/>
      <c r="C507" s="139"/>
      <c r="D507" s="139"/>
      <c r="E507" s="139"/>
      <c r="F507" s="139"/>
      <c r="G507" s="139"/>
      <c r="H507" s="139"/>
    </row>
    <row r="508" ht="15.75" customHeight="1">
      <c r="B508" s="139"/>
      <c r="C508" s="139"/>
      <c r="D508" s="139"/>
      <c r="E508" s="139"/>
      <c r="F508" s="139"/>
      <c r="G508" s="139"/>
      <c r="H508" s="139"/>
    </row>
    <row r="509" ht="15.75" customHeight="1">
      <c r="B509" s="139"/>
      <c r="C509" s="139"/>
      <c r="D509" s="139"/>
      <c r="E509" s="139"/>
      <c r="F509" s="139"/>
      <c r="G509" s="139"/>
      <c r="H509" s="139"/>
    </row>
    <row r="510" ht="15.75" customHeight="1">
      <c r="B510" s="139"/>
      <c r="C510" s="139"/>
      <c r="D510" s="139"/>
      <c r="E510" s="139"/>
      <c r="F510" s="139"/>
      <c r="G510" s="139"/>
      <c r="H510" s="139"/>
    </row>
    <row r="511" ht="15.75" customHeight="1">
      <c r="B511" s="139"/>
      <c r="C511" s="139"/>
      <c r="D511" s="139"/>
      <c r="E511" s="139"/>
      <c r="F511" s="139"/>
      <c r="G511" s="139"/>
      <c r="H511" s="139"/>
    </row>
    <row r="512" ht="15.75" customHeight="1">
      <c r="B512" s="139"/>
      <c r="C512" s="139"/>
      <c r="D512" s="139"/>
      <c r="E512" s="139"/>
      <c r="F512" s="139"/>
      <c r="G512" s="139"/>
      <c r="H512" s="139"/>
    </row>
    <row r="513" ht="15.75" customHeight="1">
      <c r="B513" s="139"/>
      <c r="C513" s="139"/>
      <c r="D513" s="139"/>
      <c r="E513" s="139"/>
      <c r="F513" s="139"/>
      <c r="G513" s="139"/>
      <c r="H513" s="139"/>
    </row>
    <row r="514" ht="15.75" customHeight="1">
      <c r="B514" s="139"/>
      <c r="C514" s="139"/>
      <c r="D514" s="139"/>
      <c r="E514" s="139"/>
      <c r="F514" s="139"/>
      <c r="G514" s="139"/>
      <c r="H514" s="139"/>
    </row>
    <row r="515" ht="15.75" customHeight="1">
      <c r="B515" s="139"/>
      <c r="C515" s="139"/>
      <c r="D515" s="139"/>
      <c r="E515" s="139"/>
      <c r="F515" s="139"/>
      <c r="G515" s="139"/>
      <c r="H515" s="139"/>
    </row>
    <row r="516" ht="15.75" customHeight="1">
      <c r="B516" s="139"/>
      <c r="C516" s="139"/>
      <c r="D516" s="139"/>
      <c r="E516" s="139"/>
      <c r="F516" s="139"/>
      <c r="G516" s="139"/>
      <c r="H516" s="139"/>
    </row>
    <row r="517" ht="15.75" customHeight="1">
      <c r="B517" s="139"/>
      <c r="C517" s="139"/>
      <c r="D517" s="139"/>
      <c r="E517" s="139"/>
      <c r="F517" s="139"/>
      <c r="G517" s="139"/>
      <c r="H517" s="139"/>
    </row>
    <row r="518" ht="15.75" customHeight="1">
      <c r="B518" s="139"/>
      <c r="C518" s="139"/>
      <c r="D518" s="139"/>
      <c r="E518" s="139"/>
      <c r="F518" s="139"/>
      <c r="G518" s="139"/>
      <c r="H518" s="139"/>
    </row>
    <row r="519" ht="15.75" customHeight="1">
      <c r="B519" s="139"/>
      <c r="C519" s="139"/>
      <c r="D519" s="139"/>
      <c r="E519" s="139"/>
      <c r="F519" s="139"/>
      <c r="G519" s="139"/>
      <c r="H519" s="139"/>
    </row>
    <row r="520" ht="15.75" customHeight="1">
      <c r="B520" s="139"/>
      <c r="C520" s="139"/>
      <c r="D520" s="139"/>
      <c r="E520" s="139"/>
      <c r="F520" s="139"/>
      <c r="G520" s="139"/>
      <c r="H520" s="139"/>
    </row>
    <row r="521" ht="15.75" customHeight="1">
      <c r="B521" s="139"/>
      <c r="C521" s="139"/>
      <c r="D521" s="139"/>
      <c r="E521" s="139"/>
      <c r="F521" s="139"/>
      <c r="G521" s="139"/>
      <c r="H521" s="139"/>
    </row>
    <row r="522" ht="15.75" customHeight="1">
      <c r="B522" s="139"/>
      <c r="C522" s="139"/>
      <c r="D522" s="139"/>
      <c r="E522" s="139"/>
      <c r="F522" s="139"/>
      <c r="G522" s="139"/>
      <c r="H522" s="139"/>
    </row>
    <row r="523" ht="15.75" customHeight="1">
      <c r="B523" s="139"/>
      <c r="C523" s="139"/>
      <c r="D523" s="139"/>
      <c r="E523" s="139"/>
      <c r="F523" s="139"/>
      <c r="G523" s="139"/>
      <c r="H523" s="139"/>
    </row>
    <row r="524" ht="15.75" customHeight="1">
      <c r="B524" s="139"/>
      <c r="C524" s="139"/>
      <c r="D524" s="139"/>
      <c r="E524" s="139"/>
      <c r="F524" s="139"/>
      <c r="G524" s="139"/>
      <c r="H524" s="139"/>
    </row>
    <row r="525" ht="15.75" customHeight="1">
      <c r="B525" s="139"/>
      <c r="C525" s="139"/>
      <c r="D525" s="139"/>
      <c r="E525" s="139"/>
      <c r="F525" s="139"/>
      <c r="G525" s="139"/>
      <c r="H525" s="139"/>
    </row>
    <row r="526" ht="15.75" customHeight="1">
      <c r="B526" s="139"/>
      <c r="C526" s="139"/>
      <c r="D526" s="139"/>
      <c r="E526" s="139"/>
      <c r="F526" s="139"/>
      <c r="G526" s="139"/>
      <c r="H526" s="139"/>
    </row>
    <row r="527" ht="15.75" customHeight="1">
      <c r="B527" s="139"/>
      <c r="C527" s="139"/>
      <c r="D527" s="139"/>
      <c r="E527" s="139"/>
      <c r="F527" s="139"/>
      <c r="G527" s="139"/>
      <c r="H527" s="139"/>
    </row>
    <row r="528" ht="15.75" customHeight="1">
      <c r="B528" s="139"/>
      <c r="C528" s="139"/>
      <c r="D528" s="139"/>
      <c r="E528" s="139"/>
      <c r="F528" s="139"/>
      <c r="G528" s="139"/>
      <c r="H528" s="139"/>
    </row>
    <row r="529" ht="15.75" customHeight="1">
      <c r="B529" s="139"/>
      <c r="C529" s="139"/>
      <c r="D529" s="139"/>
      <c r="E529" s="139"/>
      <c r="F529" s="139"/>
      <c r="G529" s="139"/>
      <c r="H529" s="139"/>
    </row>
    <row r="530" ht="15.75" customHeight="1">
      <c r="B530" s="139"/>
      <c r="C530" s="139"/>
      <c r="D530" s="139"/>
      <c r="E530" s="139"/>
      <c r="F530" s="139"/>
      <c r="G530" s="139"/>
      <c r="H530" s="139"/>
    </row>
    <row r="531" ht="15.75" customHeight="1">
      <c r="B531" s="139"/>
      <c r="C531" s="139"/>
      <c r="D531" s="139"/>
      <c r="E531" s="139"/>
      <c r="F531" s="139"/>
      <c r="G531" s="139"/>
      <c r="H531" s="139"/>
    </row>
    <row r="532" ht="15.75" customHeight="1">
      <c r="B532" s="139"/>
      <c r="C532" s="139"/>
      <c r="D532" s="139"/>
      <c r="E532" s="139"/>
      <c r="F532" s="139"/>
      <c r="G532" s="139"/>
      <c r="H532" s="139"/>
    </row>
    <row r="533" ht="15.75" customHeight="1">
      <c r="B533" s="139"/>
      <c r="C533" s="139"/>
      <c r="D533" s="139"/>
      <c r="E533" s="139"/>
      <c r="F533" s="139"/>
      <c r="G533" s="139"/>
      <c r="H533" s="139"/>
    </row>
    <row r="534" ht="15.75" customHeight="1">
      <c r="B534" s="139"/>
      <c r="C534" s="139"/>
      <c r="D534" s="139"/>
      <c r="E534" s="139"/>
      <c r="F534" s="139"/>
      <c r="G534" s="139"/>
      <c r="H534" s="139"/>
    </row>
    <row r="535" ht="15.75" customHeight="1">
      <c r="B535" s="139"/>
      <c r="C535" s="139"/>
      <c r="D535" s="139"/>
      <c r="E535" s="139"/>
      <c r="F535" s="139"/>
      <c r="G535" s="139"/>
      <c r="H535" s="139"/>
    </row>
    <row r="536" ht="15.75" customHeight="1">
      <c r="B536" s="139"/>
      <c r="C536" s="139"/>
      <c r="D536" s="139"/>
      <c r="E536" s="139"/>
      <c r="F536" s="139"/>
      <c r="G536" s="139"/>
      <c r="H536" s="139"/>
    </row>
    <row r="537" ht="15.75" customHeight="1">
      <c r="B537" s="139"/>
      <c r="C537" s="139"/>
      <c r="D537" s="139"/>
      <c r="E537" s="139"/>
      <c r="F537" s="139"/>
      <c r="G537" s="139"/>
      <c r="H537" s="139"/>
    </row>
    <row r="538" ht="15.75" customHeight="1">
      <c r="B538" s="139"/>
      <c r="C538" s="139"/>
      <c r="D538" s="139"/>
      <c r="E538" s="139"/>
      <c r="F538" s="139"/>
      <c r="G538" s="139"/>
      <c r="H538" s="139"/>
    </row>
    <row r="539" ht="15.75" customHeight="1">
      <c r="B539" s="139"/>
      <c r="C539" s="139"/>
      <c r="D539" s="139"/>
      <c r="E539" s="139"/>
      <c r="F539" s="139"/>
      <c r="G539" s="139"/>
      <c r="H539" s="139"/>
    </row>
    <row r="540" ht="15.75" customHeight="1">
      <c r="B540" s="139"/>
      <c r="C540" s="139"/>
      <c r="D540" s="139"/>
      <c r="E540" s="139"/>
      <c r="F540" s="139"/>
      <c r="G540" s="139"/>
      <c r="H540" s="139"/>
    </row>
    <row r="541" ht="15.75" customHeight="1">
      <c r="B541" s="139"/>
      <c r="C541" s="139"/>
      <c r="D541" s="139"/>
      <c r="E541" s="139"/>
      <c r="F541" s="139"/>
      <c r="G541" s="139"/>
      <c r="H541" s="139"/>
    </row>
    <row r="542" ht="15.75" customHeight="1">
      <c r="B542" s="139"/>
      <c r="C542" s="139"/>
      <c r="D542" s="139"/>
      <c r="E542" s="139"/>
      <c r="F542" s="139"/>
      <c r="G542" s="139"/>
      <c r="H542" s="139"/>
    </row>
    <row r="543" ht="15.75" customHeight="1">
      <c r="B543" s="139"/>
      <c r="C543" s="139"/>
      <c r="D543" s="139"/>
      <c r="E543" s="139"/>
      <c r="F543" s="139"/>
      <c r="G543" s="139"/>
      <c r="H543" s="139"/>
    </row>
    <row r="544" ht="15.75" customHeight="1">
      <c r="B544" s="139"/>
      <c r="C544" s="139"/>
      <c r="D544" s="139"/>
      <c r="E544" s="139"/>
      <c r="F544" s="139"/>
      <c r="G544" s="139"/>
      <c r="H544" s="139"/>
    </row>
    <row r="545" ht="15.75" customHeight="1">
      <c r="B545" s="139"/>
      <c r="C545" s="139"/>
      <c r="D545" s="139"/>
      <c r="E545" s="139"/>
      <c r="F545" s="139"/>
      <c r="G545" s="139"/>
      <c r="H545" s="139"/>
    </row>
    <row r="546" ht="15.75" customHeight="1">
      <c r="B546" s="139"/>
      <c r="C546" s="139"/>
      <c r="D546" s="139"/>
      <c r="E546" s="139"/>
      <c r="F546" s="139"/>
      <c r="G546" s="139"/>
      <c r="H546" s="139"/>
    </row>
    <row r="547" ht="15.75" customHeight="1">
      <c r="B547" s="139"/>
      <c r="C547" s="139"/>
      <c r="D547" s="139"/>
      <c r="E547" s="139"/>
      <c r="F547" s="139"/>
      <c r="G547" s="139"/>
      <c r="H547" s="139"/>
    </row>
    <row r="548" ht="15.75" customHeight="1">
      <c r="B548" s="139"/>
      <c r="C548" s="139"/>
      <c r="D548" s="139"/>
      <c r="E548" s="139"/>
      <c r="F548" s="139"/>
      <c r="G548" s="139"/>
      <c r="H548" s="139"/>
    </row>
    <row r="549" ht="15.75" customHeight="1">
      <c r="B549" s="139"/>
      <c r="C549" s="139"/>
      <c r="D549" s="139"/>
      <c r="E549" s="139"/>
      <c r="F549" s="139"/>
      <c r="G549" s="139"/>
      <c r="H549" s="139"/>
    </row>
    <row r="550" ht="15.75" customHeight="1">
      <c r="B550" s="139"/>
      <c r="C550" s="139"/>
      <c r="D550" s="139"/>
      <c r="E550" s="139"/>
      <c r="F550" s="139"/>
      <c r="G550" s="139"/>
      <c r="H550" s="139"/>
    </row>
    <row r="551" ht="15.75" customHeight="1">
      <c r="B551" s="139"/>
      <c r="C551" s="139"/>
      <c r="D551" s="139"/>
      <c r="E551" s="139"/>
      <c r="F551" s="139"/>
      <c r="G551" s="139"/>
      <c r="H551" s="139"/>
    </row>
    <row r="552" ht="15.75" customHeight="1">
      <c r="B552" s="139"/>
      <c r="C552" s="139"/>
      <c r="D552" s="139"/>
      <c r="E552" s="139"/>
      <c r="F552" s="139"/>
      <c r="G552" s="139"/>
      <c r="H552" s="139"/>
    </row>
    <row r="553" ht="15.75" customHeight="1">
      <c r="B553" s="139"/>
      <c r="C553" s="139"/>
      <c r="D553" s="139"/>
      <c r="E553" s="139"/>
      <c r="F553" s="139"/>
      <c r="G553" s="139"/>
      <c r="H553" s="139"/>
    </row>
    <row r="554" ht="15.75" customHeight="1">
      <c r="B554" s="139"/>
      <c r="C554" s="139"/>
      <c r="D554" s="139"/>
      <c r="E554" s="139"/>
      <c r="F554" s="139"/>
      <c r="G554" s="139"/>
      <c r="H554" s="139"/>
    </row>
    <row r="555" ht="15.75" customHeight="1">
      <c r="B555" s="139"/>
      <c r="C555" s="139"/>
      <c r="D555" s="139"/>
      <c r="E555" s="139"/>
      <c r="F555" s="139"/>
      <c r="G555" s="139"/>
      <c r="H555" s="139"/>
    </row>
    <row r="556" ht="15.75" customHeight="1">
      <c r="B556" s="139"/>
      <c r="C556" s="139"/>
      <c r="D556" s="139"/>
      <c r="E556" s="139"/>
      <c r="F556" s="139"/>
      <c r="G556" s="139"/>
      <c r="H556" s="139"/>
    </row>
    <row r="557" ht="15.75" customHeight="1">
      <c r="B557" s="139"/>
      <c r="C557" s="139"/>
      <c r="D557" s="139"/>
      <c r="E557" s="139"/>
      <c r="F557" s="139"/>
      <c r="G557" s="139"/>
      <c r="H557" s="139"/>
    </row>
    <row r="558" ht="15.75" customHeight="1">
      <c r="B558" s="139"/>
      <c r="C558" s="139"/>
      <c r="D558" s="139"/>
      <c r="E558" s="139"/>
      <c r="F558" s="139"/>
      <c r="G558" s="139"/>
      <c r="H558" s="139"/>
    </row>
    <row r="559" ht="15.75" customHeight="1">
      <c r="B559" s="139"/>
      <c r="C559" s="139"/>
      <c r="D559" s="139"/>
      <c r="E559" s="139"/>
      <c r="F559" s="139"/>
      <c r="G559" s="139"/>
      <c r="H559" s="139"/>
    </row>
    <row r="560" ht="15.75" customHeight="1">
      <c r="B560" s="139"/>
      <c r="C560" s="139"/>
      <c r="D560" s="139"/>
      <c r="E560" s="139"/>
      <c r="F560" s="139"/>
      <c r="G560" s="139"/>
      <c r="H560" s="139"/>
    </row>
    <row r="561" ht="15.75" customHeight="1">
      <c r="B561" s="139"/>
      <c r="C561" s="139"/>
      <c r="D561" s="139"/>
      <c r="E561" s="139"/>
      <c r="F561" s="139"/>
      <c r="G561" s="139"/>
      <c r="H561" s="139"/>
    </row>
    <row r="562" ht="15.75" customHeight="1">
      <c r="B562" s="139"/>
      <c r="C562" s="139"/>
      <c r="D562" s="139"/>
      <c r="E562" s="139"/>
      <c r="F562" s="139"/>
      <c r="G562" s="139"/>
      <c r="H562" s="139"/>
    </row>
    <row r="563" ht="15.75" customHeight="1">
      <c r="B563" s="139"/>
      <c r="C563" s="139"/>
      <c r="D563" s="139"/>
      <c r="E563" s="139"/>
      <c r="F563" s="139"/>
      <c r="G563" s="139"/>
      <c r="H563" s="139"/>
    </row>
    <row r="564" ht="15.75" customHeight="1">
      <c r="B564" s="139"/>
      <c r="C564" s="139"/>
      <c r="D564" s="139"/>
      <c r="E564" s="139"/>
      <c r="F564" s="139"/>
      <c r="G564" s="139"/>
      <c r="H564" s="139"/>
    </row>
    <row r="565" ht="15.75" customHeight="1">
      <c r="B565" s="139"/>
      <c r="C565" s="139"/>
      <c r="D565" s="139"/>
      <c r="E565" s="139"/>
      <c r="F565" s="139"/>
      <c r="G565" s="139"/>
      <c r="H565" s="139"/>
    </row>
    <row r="566" ht="15.75" customHeight="1">
      <c r="B566" s="139"/>
      <c r="C566" s="139"/>
      <c r="D566" s="139"/>
      <c r="E566" s="139"/>
      <c r="F566" s="139"/>
      <c r="G566" s="139"/>
      <c r="H566" s="139"/>
    </row>
    <row r="567" ht="15.75" customHeight="1">
      <c r="B567" s="139"/>
      <c r="C567" s="139"/>
      <c r="D567" s="139"/>
      <c r="E567" s="139"/>
      <c r="F567" s="139"/>
      <c r="G567" s="139"/>
      <c r="H567" s="139"/>
    </row>
    <row r="568" ht="15.75" customHeight="1">
      <c r="B568" s="139"/>
      <c r="C568" s="139"/>
      <c r="D568" s="139"/>
      <c r="E568" s="139"/>
      <c r="F568" s="139"/>
      <c r="G568" s="139"/>
      <c r="H568" s="139"/>
    </row>
    <row r="569" ht="15.75" customHeight="1">
      <c r="B569" s="139"/>
      <c r="C569" s="139"/>
      <c r="D569" s="139"/>
      <c r="E569" s="139"/>
      <c r="F569" s="139"/>
      <c r="G569" s="139"/>
      <c r="H569" s="139"/>
    </row>
    <row r="570" ht="15.75" customHeight="1">
      <c r="B570" s="139"/>
      <c r="C570" s="139"/>
      <c r="D570" s="139"/>
      <c r="E570" s="139"/>
      <c r="F570" s="139"/>
      <c r="G570" s="139"/>
      <c r="H570" s="139"/>
    </row>
    <row r="571" ht="15.75" customHeight="1">
      <c r="B571" s="139"/>
      <c r="C571" s="139"/>
      <c r="D571" s="139"/>
      <c r="E571" s="139"/>
      <c r="F571" s="139"/>
      <c r="G571" s="139"/>
      <c r="H571" s="139"/>
    </row>
    <row r="572" ht="15.75" customHeight="1">
      <c r="B572" s="139"/>
      <c r="C572" s="139"/>
      <c r="D572" s="139"/>
      <c r="E572" s="139"/>
      <c r="F572" s="139"/>
      <c r="G572" s="139"/>
      <c r="H572" s="139"/>
    </row>
    <row r="573" ht="15.75" customHeight="1">
      <c r="B573" s="139"/>
      <c r="C573" s="139"/>
      <c r="D573" s="139"/>
      <c r="E573" s="139"/>
      <c r="F573" s="139"/>
      <c r="G573" s="139"/>
      <c r="H573" s="139"/>
    </row>
    <row r="574" ht="15.75" customHeight="1">
      <c r="B574" s="139"/>
      <c r="C574" s="139"/>
      <c r="D574" s="139"/>
      <c r="E574" s="139"/>
      <c r="F574" s="139"/>
      <c r="G574" s="139"/>
      <c r="H574" s="139"/>
    </row>
    <row r="575" ht="15.75" customHeight="1">
      <c r="B575" s="139"/>
      <c r="C575" s="139"/>
      <c r="D575" s="139"/>
      <c r="E575" s="139"/>
      <c r="F575" s="139"/>
      <c r="G575" s="139"/>
      <c r="H575" s="139"/>
    </row>
    <row r="576" ht="15.75" customHeight="1">
      <c r="B576" s="139"/>
      <c r="C576" s="139"/>
      <c r="D576" s="139"/>
      <c r="E576" s="139"/>
      <c r="F576" s="139"/>
      <c r="G576" s="139"/>
      <c r="H576" s="139"/>
    </row>
    <row r="577" ht="15.75" customHeight="1">
      <c r="B577" s="139"/>
      <c r="C577" s="139"/>
      <c r="D577" s="139"/>
      <c r="E577" s="139"/>
      <c r="F577" s="139"/>
      <c r="G577" s="139"/>
      <c r="H577" s="139"/>
    </row>
    <row r="578" ht="15.75" customHeight="1">
      <c r="B578" s="139"/>
      <c r="C578" s="139"/>
      <c r="D578" s="139"/>
      <c r="E578" s="139"/>
      <c r="F578" s="139"/>
      <c r="G578" s="139"/>
      <c r="H578" s="139"/>
    </row>
    <row r="579" ht="15.75" customHeight="1">
      <c r="B579" s="139"/>
      <c r="C579" s="139"/>
      <c r="D579" s="139"/>
      <c r="E579" s="139"/>
      <c r="F579" s="139"/>
      <c r="G579" s="139"/>
      <c r="H579" s="139"/>
    </row>
    <row r="580" ht="15.75" customHeight="1">
      <c r="B580" s="139"/>
      <c r="C580" s="139"/>
      <c r="D580" s="139"/>
      <c r="E580" s="139"/>
      <c r="F580" s="139"/>
      <c r="G580" s="139"/>
      <c r="H580" s="139"/>
    </row>
    <row r="581" ht="15.75" customHeight="1">
      <c r="B581" s="139"/>
      <c r="C581" s="139"/>
      <c r="D581" s="139"/>
      <c r="E581" s="139"/>
      <c r="F581" s="139"/>
      <c r="G581" s="139"/>
      <c r="H581" s="139"/>
    </row>
    <row r="582" ht="15.75" customHeight="1">
      <c r="B582" s="139"/>
      <c r="C582" s="139"/>
      <c r="D582" s="139"/>
      <c r="E582" s="139"/>
      <c r="F582" s="139"/>
      <c r="G582" s="139"/>
      <c r="H582" s="139"/>
    </row>
    <row r="583" ht="15.75" customHeight="1">
      <c r="B583" s="139"/>
      <c r="C583" s="139"/>
      <c r="D583" s="139"/>
      <c r="E583" s="139"/>
      <c r="F583" s="139"/>
      <c r="G583" s="139"/>
      <c r="H583" s="139"/>
    </row>
    <row r="584" ht="15.75" customHeight="1">
      <c r="B584" s="139"/>
      <c r="C584" s="139"/>
      <c r="D584" s="139"/>
      <c r="E584" s="139"/>
      <c r="F584" s="139"/>
      <c r="G584" s="139"/>
      <c r="H584" s="139"/>
    </row>
    <row r="585" ht="15.75" customHeight="1">
      <c r="B585" s="139"/>
      <c r="C585" s="139"/>
      <c r="D585" s="139"/>
      <c r="E585" s="139"/>
      <c r="F585" s="139"/>
      <c r="G585" s="139"/>
      <c r="H585" s="139"/>
    </row>
    <row r="586" ht="15.75" customHeight="1">
      <c r="B586" s="139"/>
      <c r="C586" s="139"/>
      <c r="D586" s="139"/>
      <c r="E586" s="139"/>
      <c r="F586" s="139"/>
      <c r="G586" s="139"/>
      <c r="H586" s="139"/>
    </row>
    <row r="587" ht="15.75" customHeight="1">
      <c r="B587" s="139"/>
      <c r="C587" s="139"/>
      <c r="D587" s="139"/>
      <c r="E587" s="139"/>
      <c r="F587" s="139"/>
      <c r="G587" s="139"/>
      <c r="H587" s="139"/>
    </row>
    <row r="588" ht="15.75" customHeight="1">
      <c r="B588" s="139"/>
      <c r="C588" s="139"/>
      <c r="D588" s="139"/>
      <c r="E588" s="139"/>
      <c r="F588" s="139"/>
      <c r="G588" s="139"/>
      <c r="H588" s="139"/>
    </row>
    <row r="589" ht="15.75" customHeight="1">
      <c r="B589" s="139"/>
      <c r="C589" s="139"/>
      <c r="D589" s="139"/>
      <c r="E589" s="139"/>
      <c r="F589" s="139"/>
      <c r="G589" s="139"/>
      <c r="H589" s="139"/>
    </row>
    <row r="590" ht="15.75" customHeight="1">
      <c r="B590" s="139"/>
      <c r="C590" s="139"/>
      <c r="D590" s="139"/>
      <c r="E590" s="139"/>
      <c r="F590" s="139"/>
      <c r="G590" s="139"/>
      <c r="H590" s="139"/>
    </row>
    <row r="591" ht="15.75" customHeight="1">
      <c r="B591" s="139"/>
      <c r="C591" s="139"/>
      <c r="D591" s="139"/>
      <c r="E591" s="139"/>
      <c r="F591" s="139"/>
      <c r="G591" s="139"/>
      <c r="H591" s="139"/>
    </row>
    <row r="592" ht="15.75" customHeight="1">
      <c r="B592" s="139"/>
      <c r="C592" s="139"/>
      <c r="D592" s="139"/>
      <c r="E592" s="139"/>
      <c r="F592" s="139"/>
      <c r="G592" s="139"/>
      <c r="H592" s="139"/>
    </row>
    <row r="593" ht="15.75" customHeight="1">
      <c r="B593" s="139"/>
      <c r="C593" s="139"/>
      <c r="D593" s="139"/>
      <c r="E593" s="139"/>
      <c r="F593" s="139"/>
      <c r="G593" s="139"/>
      <c r="H593" s="139"/>
    </row>
    <row r="594" ht="15.75" customHeight="1">
      <c r="B594" s="139"/>
      <c r="C594" s="139"/>
      <c r="D594" s="139"/>
      <c r="E594" s="139"/>
      <c r="F594" s="139"/>
      <c r="G594" s="139"/>
      <c r="H594" s="139"/>
    </row>
    <row r="595" ht="15.75" customHeight="1">
      <c r="B595" s="139"/>
      <c r="C595" s="139"/>
      <c r="D595" s="139"/>
      <c r="E595" s="139"/>
      <c r="F595" s="139"/>
      <c r="G595" s="139"/>
      <c r="H595" s="139"/>
    </row>
    <row r="596" ht="15.75" customHeight="1">
      <c r="B596" s="139"/>
      <c r="C596" s="139"/>
      <c r="D596" s="139"/>
      <c r="E596" s="139"/>
      <c r="F596" s="139"/>
      <c r="G596" s="139"/>
      <c r="H596" s="139"/>
    </row>
    <row r="597" ht="15.75" customHeight="1">
      <c r="B597" s="139"/>
      <c r="C597" s="139"/>
      <c r="D597" s="139"/>
      <c r="E597" s="139"/>
      <c r="F597" s="139"/>
      <c r="G597" s="139"/>
      <c r="H597" s="139"/>
    </row>
    <row r="598" ht="15.75" customHeight="1">
      <c r="B598" s="139"/>
      <c r="C598" s="139"/>
      <c r="D598" s="139"/>
      <c r="E598" s="139"/>
      <c r="F598" s="139"/>
      <c r="G598" s="139"/>
      <c r="H598" s="139"/>
    </row>
    <row r="599" ht="15.75" customHeight="1">
      <c r="B599" s="139"/>
      <c r="C599" s="139"/>
      <c r="D599" s="139"/>
      <c r="E599" s="139"/>
      <c r="F599" s="139"/>
      <c r="G599" s="139"/>
      <c r="H599" s="139"/>
    </row>
    <row r="600" ht="15.75" customHeight="1">
      <c r="B600" s="139"/>
      <c r="C600" s="139"/>
      <c r="D600" s="139"/>
      <c r="E600" s="139"/>
      <c r="F600" s="139"/>
      <c r="G600" s="139"/>
      <c r="H600" s="139"/>
    </row>
    <row r="601" ht="15.75" customHeight="1">
      <c r="B601" s="139"/>
      <c r="C601" s="139"/>
      <c r="D601" s="139"/>
      <c r="E601" s="139"/>
      <c r="F601" s="139"/>
      <c r="G601" s="139"/>
      <c r="H601" s="139"/>
    </row>
    <row r="602" ht="15.75" customHeight="1">
      <c r="B602" s="139"/>
      <c r="C602" s="139"/>
      <c r="D602" s="139"/>
      <c r="E602" s="139"/>
      <c r="F602" s="139"/>
      <c r="G602" s="139"/>
      <c r="H602" s="139"/>
    </row>
    <row r="603" ht="15.75" customHeight="1">
      <c r="B603" s="139"/>
      <c r="C603" s="139"/>
      <c r="D603" s="139"/>
      <c r="E603" s="139"/>
      <c r="F603" s="139"/>
      <c r="G603" s="139"/>
      <c r="H603" s="139"/>
    </row>
    <row r="604" ht="15.75" customHeight="1">
      <c r="B604" s="139"/>
      <c r="C604" s="139"/>
      <c r="D604" s="139"/>
      <c r="E604" s="139"/>
      <c r="F604" s="139"/>
      <c r="G604" s="139"/>
      <c r="H604" s="139"/>
    </row>
    <row r="605" ht="15.75" customHeight="1">
      <c r="B605" s="139"/>
      <c r="C605" s="139"/>
      <c r="D605" s="139"/>
      <c r="E605" s="139"/>
      <c r="F605" s="139"/>
      <c r="G605" s="139"/>
      <c r="H605" s="139"/>
    </row>
    <row r="606" ht="15.75" customHeight="1">
      <c r="B606" s="139"/>
      <c r="C606" s="139"/>
      <c r="D606" s="139"/>
      <c r="E606" s="139"/>
      <c r="F606" s="139"/>
      <c r="G606" s="139"/>
      <c r="H606" s="139"/>
    </row>
    <row r="607" ht="15.75" customHeight="1">
      <c r="B607" s="139"/>
      <c r="C607" s="139"/>
      <c r="D607" s="139"/>
      <c r="E607" s="139"/>
      <c r="F607" s="139"/>
      <c r="G607" s="139"/>
      <c r="H607" s="139"/>
    </row>
    <row r="608" ht="15.75" customHeight="1">
      <c r="B608" s="139"/>
      <c r="C608" s="139"/>
      <c r="D608" s="139"/>
      <c r="E608" s="139"/>
      <c r="F608" s="139"/>
      <c r="G608" s="139"/>
      <c r="H608" s="139"/>
    </row>
    <row r="609" ht="15.75" customHeight="1">
      <c r="B609" s="139"/>
      <c r="C609" s="139"/>
      <c r="D609" s="139"/>
      <c r="E609" s="139"/>
      <c r="F609" s="139"/>
      <c r="G609" s="139"/>
      <c r="H609" s="139"/>
    </row>
    <row r="610" ht="15.75" customHeight="1">
      <c r="B610" s="139"/>
      <c r="C610" s="139"/>
      <c r="D610" s="139"/>
      <c r="E610" s="139"/>
      <c r="F610" s="139"/>
      <c r="G610" s="139"/>
      <c r="H610" s="139"/>
    </row>
    <row r="611" ht="15.75" customHeight="1">
      <c r="B611" s="139"/>
      <c r="C611" s="139"/>
      <c r="D611" s="139"/>
      <c r="E611" s="139"/>
      <c r="F611" s="139"/>
      <c r="G611" s="139"/>
      <c r="H611" s="139"/>
    </row>
    <row r="612" ht="15.75" customHeight="1">
      <c r="B612" s="139"/>
      <c r="C612" s="139"/>
      <c r="D612" s="139"/>
      <c r="E612" s="139"/>
      <c r="F612" s="139"/>
      <c r="G612" s="139"/>
      <c r="H612" s="139"/>
    </row>
    <row r="613" ht="15.75" customHeight="1">
      <c r="B613" s="139"/>
      <c r="C613" s="139"/>
      <c r="D613" s="139"/>
      <c r="E613" s="139"/>
      <c r="F613" s="139"/>
      <c r="G613" s="139"/>
      <c r="H613" s="139"/>
    </row>
    <row r="614" ht="15.75" customHeight="1">
      <c r="B614" s="139"/>
      <c r="C614" s="139"/>
      <c r="D614" s="139"/>
      <c r="E614" s="139"/>
      <c r="F614" s="139"/>
      <c r="G614" s="139"/>
      <c r="H614" s="139"/>
    </row>
    <row r="615" ht="15.75" customHeight="1">
      <c r="B615" s="139"/>
      <c r="C615" s="139"/>
      <c r="D615" s="139"/>
      <c r="E615" s="139"/>
      <c r="F615" s="139"/>
      <c r="G615" s="139"/>
      <c r="H615" s="139"/>
    </row>
    <row r="616" ht="15.75" customHeight="1">
      <c r="B616" s="139"/>
      <c r="C616" s="139"/>
      <c r="D616" s="139"/>
      <c r="E616" s="139"/>
      <c r="F616" s="139"/>
      <c r="G616" s="139"/>
      <c r="H616" s="139"/>
    </row>
    <row r="617" ht="15.75" customHeight="1">
      <c r="B617" s="139"/>
      <c r="C617" s="139"/>
      <c r="D617" s="139"/>
      <c r="E617" s="139"/>
      <c r="F617" s="139"/>
      <c r="G617" s="139"/>
      <c r="H617" s="139"/>
    </row>
    <row r="618" ht="15.75" customHeight="1">
      <c r="B618" s="139"/>
      <c r="C618" s="139"/>
      <c r="D618" s="139"/>
      <c r="E618" s="139"/>
      <c r="F618" s="139"/>
      <c r="G618" s="139"/>
      <c r="H618" s="139"/>
    </row>
    <row r="619" ht="15.75" customHeight="1">
      <c r="B619" s="139"/>
      <c r="C619" s="139"/>
      <c r="D619" s="139"/>
      <c r="E619" s="139"/>
      <c r="F619" s="139"/>
      <c r="G619" s="139"/>
      <c r="H619" s="139"/>
    </row>
    <row r="620" ht="15.75" customHeight="1">
      <c r="B620" s="139"/>
      <c r="C620" s="139"/>
      <c r="D620" s="139"/>
      <c r="E620" s="139"/>
      <c r="F620" s="139"/>
      <c r="G620" s="139"/>
      <c r="H620" s="139"/>
    </row>
    <row r="621" ht="15.75" customHeight="1">
      <c r="B621" s="139"/>
      <c r="C621" s="139"/>
      <c r="D621" s="139"/>
      <c r="E621" s="139"/>
      <c r="F621" s="139"/>
      <c r="G621" s="139"/>
      <c r="H621" s="139"/>
    </row>
    <row r="622" ht="15.75" customHeight="1">
      <c r="B622" s="139"/>
      <c r="C622" s="139"/>
      <c r="D622" s="139"/>
      <c r="E622" s="139"/>
      <c r="F622" s="139"/>
      <c r="G622" s="139"/>
      <c r="H622" s="139"/>
    </row>
    <row r="623" ht="15.75" customHeight="1">
      <c r="B623" s="139"/>
      <c r="C623" s="139"/>
      <c r="D623" s="139"/>
      <c r="E623" s="139"/>
      <c r="F623" s="139"/>
      <c r="G623" s="139"/>
      <c r="H623" s="139"/>
    </row>
    <row r="624" ht="15.75" customHeight="1">
      <c r="B624" s="139"/>
      <c r="C624" s="139"/>
      <c r="D624" s="139"/>
      <c r="E624" s="139"/>
      <c r="F624" s="139"/>
      <c r="G624" s="139"/>
      <c r="H624" s="139"/>
    </row>
    <row r="625" ht="15.75" customHeight="1">
      <c r="B625" s="139"/>
      <c r="C625" s="139"/>
      <c r="D625" s="139"/>
      <c r="E625" s="139"/>
      <c r="F625" s="139"/>
      <c r="G625" s="139"/>
      <c r="H625" s="139"/>
    </row>
    <row r="626" ht="15.75" customHeight="1">
      <c r="B626" s="139"/>
      <c r="C626" s="139"/>
      <c r="D626" s="139"/>
      <c r="E626" s="139"/>
      <c r="F626" s="139"/>
      <c r="G626" s="139"/>
      <c r="H626" s="139"/>
    </row>
    <row r="627" ht="15.75" customHeight="1">
      <c r="B627" s="139"/>
      <c r="C627" s="139"/>
      <c r="D627" s="139"/>
      <c r="E627" s="139"/>
      <c r="F627" s="139"/>
      <c r="G627" s="139"/>
      <c r="H627" s="139"/>
    </row>
    <row r="628" ht="15.75" customHeight="1">
      <c r="B628" s="139"/>
      <c r="C628" s="139"/>
      <c r="D628" s="139"/>
      <c r="E628" s="139"/>
      <c r="F628" s="139"/>
      <c r="G628" s="139"/>
      <c r="H628" s="139"/>
    </row>
    <row r="629" ht="15.75" customHeight="1">
      <c r="B629" s="139"/>
      <c r="C629" s="139"/>
      <c r="D629" s="139"/>
      <c r="E629" s="139"/>
      <c r="F629" s="139"/>
      <c r="G629" s="139"/>
      <c r="H629" s="139"/>
    </row>
    <row r="630" ht="15.75" customHeight="1">
      <c r="B630" s="139"/>
      <c r="C630" s="139"/>
      <c r="D630" s="139"/>
      <c r="E630" s="139"/>
      <c r="F630" s="139"/>
      <c r="G630" s="139"/>
      <c r="H630" s="139"/>
    </row>
    <row r="631" ht="15.75" customHeight="1">
      <c r="B631" s="139"/>
      <c r="C631" s="139"/>
      <c r="D631" s="139"/>
      <c r="E631" s="139"/>
      <c r="F631" s="139"/>
      <c r="G631" s="139"/>
      <c r="H631" s="139"/>
    </row>
    <row r="632" ht="15.75" customHeight="1">
      <c r="B632" s="139"/>
      <c r="C632" s="139"/>
      <c r="D632" s="139"/>
      <c r="E632" s="139"/>
      <c r="F632" s="139"/>
      <c r="G632" s="139"/>
      <c r="H632" s="139"/>
    </row>
    <row r="633" ht="15.75" customHeight="1">
      <c r="B633" s="139"/>
      <c r="C633" s="139"/>
      <c r="D633" s="139"/>
      <c r="E633" s="139"/>
      <c r="F633" s="139"/>
      <c r="G633" s="139"/>
      <c r="H633" s="139"/>
    </row>
    <row r="634" ht="15.75" customHeight="1">
      <c r="B634" s="139"/>
      <c r="C634" s="139"/>
      <c r="D634" s="139"/>
      <c r="E634" s="139"/>
      <c r="F634" s="139"/>
      <c r="G634" s="139"/>
      <c r="H634" s="139"/>
    </row>
    <row r="635" ht="15.75" customHeight="1">
      <c r="B635" s="139"/>
      <c r="C635" s="139"/>
      <c r="D635" s="139"/>
      <c r="E635" s="139"/>
      <c r="F635" s="139"/>
      <c r="G635" s="139"/>
      <c r="H635" s="139"/>
    </row>
    <row r="636" ht="15.75" customHeight="1">
      <c r="B636" s="139"/>
      <c r="C636" s="139"/>
      <c r="D636" s="139"/>
      <c r="E636" s="139"/>
      <c r="F636" s="139"/>
      <c r="G636" s="139"/>
      <c r="H636" s="139"/>
    </row>
    <row r="637" ht="15.75" customHeight="1">
      <c r="B637" s="139"/>
      <c r="C637" s="139"/>
      <c r="D637" s="139"/>
      <c r="E637" s="139"/>
      <c r="F637" s="139"/>
      <c r="G637" s="139"/>
      <c r="H637" s="139"/>
    </row>
    <row r="638" ht="15.75" customHeight="1">
      <c r="B638" s="139"/>
      <c r="C638" s="139"/>
      <c r="D638" s="139"/>
      <c r="E638" s="139"/>
      <c r="F638" s="139"/>
      <c r="G638" s="139"/>
      <c r="H638" s="139"/>
    </row>
    <row r="639" ht="15.75" customHeight="1">
      <c r="B639" s="139"/>
      <c r="C639" s="139"/>
      <c r="D639" s="139"/>
      <c r="E639" s="139"/>
      <c r="F639" s="139"/>
      <c r="G639" s="139"/>
      <c r="H639" s="139"/>
    </row>
    <row r="640" ht="15.75" customHeight="1">
      <c r="B640" s="139"/>
      <c r="C640" s="139"/>
      <c r="D640" s="139"/>
      <c r="E640" s="139"/>
      <c r="F640" s="139"/>
      <c r="G640" s="139"/>
      <c r="H640" s="139"/>
    </row>
    <row r="641" ht="15.75" customHeight="1">
      <c r="B641" s="139"/>
      <c r="C641" s="139"/>
      <c r="D641" s="139"/>
      <c r="E641" s="139"/>
      <c r="F641" s="139"/>
      <c r="G641" s="139"/>
      <c r="H641" s="139"/>
    </row>
    <row r="642" ht="15.75" customHeight="1">
      <c r="B642" s="139"/>
      <c r="C642" s="139"/>
      <c r="D642" s="139"/>
      <c r="E642" s="139"/>
      <c r="F642" s="139"/>
      <c r="G642" s="139"/>
      <c r="H642" s="139"/>
    </row>
    <row r="643" ht="15.75" customHeight="1">
      <c r="B643" s="139"/>
      <c r="C643" s="139"/>
      <c r="D643" s="139"/>
      <c r="E643" s="139"/>
      <c r="F643" s="139"/>
      <c r="G643" s="139"/>
      <c r="H643" s="139"/>
    </row>
    <row r="644" ht="15.75" customHeight="1">
      <c r="B644" s="139"/>
      <c r="C644" s="139"/>
      <c r="D644" s="139"/>
      <c r="E644" s="139"/>
      <c r="F644" s="139"/>
      <c r="G644" s="139"/>
      <c r="H644" s="139"/>
    </row>
    <row r="645" ht="15.75" customHeight="1">
      <c r="B645" s="139"/>
      <c r="C645" s="139"/>
      <c r="D645" s="139"/>
      <c r="E645" s="139"/>
      <c r="F645" s="139"/>
      <c r="G645" s="139"/>
      <c r="H645" s="139"/>
    </row>
    <row r="646" ht="15.75" customHeight="1">
      <c r="B646" s="139"/>
      <c r="C646" s="139"/>
      <c r="D646" s="139"/>
      <c r="E646" s="139"/>
      <c r="F646" s="139"/>
      <c r="G646" s="139"/>
      <c r="H646" s="139"/>
    </row>
    <row r="647" ht="15.75" customHeight="1">
      <c r="B647" s="139"/>
      <c r="C647" s="139"/>
      <c r="D647" s="139"/>
      <c r="E647" s="139"/>
      <c r="F647" s="139"/>
      <c r="G647" s="139"/>
      <c r="H647" s="139"/>
    </row>
    <row r="648" ht="15.75" customHeight="1">
      <c r="B648" s="139"/>
      <c r="C648" s="139"/>
      <c r="D648" s="139"/>
      <c r="E648" s="139"/>
      <c r="F648" s="139"/>
      <c r="G648" s="139"/>
      <c r="H648" s="139"/>
    </row>
    <row r="649" ht="15.75" customHeight="1">
      <c r="B649" s="139"/>
      <c r="C649" s="139"/>
      <c r="D649" s="139"/>
      <c r="E649" s="139"/>
      <c r="F649" s="139"/>
      <c r="G649" s="139"/>
      <c r="H649" s="139"/>
    </row>
    <row r="650" ht="15.75" customHeight="1">
      <c r="B650" s="139"/>
      <c r="C650" s="139"/>
      <c r="D650" s="139"/>
      <c r="E650" s="139"/>
      <c r="F650" s="139"/>
      <c r="G650" s="139"/>
      <c r="H650" s="139"/>
    </row>
    <row r="651" ht="15.75" customHeight="1">
      <c r="B651" s="139"/>
      <c r="C651" s="139"/>
      <c r="D651" s="139"/>
      <c r="E651" s="139"/>
      <c r="F651" s="139"/>
      <c r="G651" s="139"/>
      <c r="H651" s="139"/>
    </row>
    <row r="652" ht="15.75" customHeight="1">
      <c r="B652" s="139"/>
      <c r="C652" s="139"/>
      <c r="D652" s="139"/>
      <c r="E652" s="139"/>
      <c r="F652" s="139"/>
      <c r="G652" s="139"/>
      <c r="H652" s="139"/>
    </row>
    <row r="653" ht="15.75" customHeight="1">
      <c r="B653" s="139"/>
      <c r="C653" s="139"/>
      <c r="D653" s="139"/>
      <c r="E653" s="139"/>
      <c r="F653" s="139"/>
      <c r="G653" s="139"/>
      <c r="H653" s="139"/>
    </row>
    <row r="654" ht="15.75" customHeight="1">
      <c r="B654" s="139"/>
      <c r="C654" s="139"/>
      <c r="D654" s="139"/>
      <c r="E654" s="139"/>
      <c r="F654" s="139"/>
      <c r="G654" s="139"/>
      <c r="H654" s="139"/>
    </row>
    <row r="655" ht="15.75" customHeight="1">
      <c r="B655" s="139"/>
      <c r="C655" s="139"/>
      <c r="D655" s="139"/>
      <c r="E655" s="139"/>
      <c r="F655" s="139"/>
      <c r="G655" s="139"/>
      <c r="H655" s="139"/>
    </row>
    <row r="656" ht="15.75" customHeight="1">
      <c r="B656" s="139"/>
      <c r="C656" s="139"/>
      <c r="D656" s="139"/>
      <c r="E656" s="139"/>
      <c r="F656" s="139"/>
      <c r="G656" s="139"/>
      <c r="H656" s="139"/>
    </row>
    <row r="657" ht="15.75" customHeight="1">
      <c r="B657" s="139"/>
      <c r="C657" s="139"/>
      <c r="D657" s="139"/>
      <c r="E657" s="139"/>
      <c r="F657" s="139"/>
      <c r="G657" s="139"/>
      <c r="H657" s="139"/>
    </row>
    <row r="658" ht="15.75" customHeight="1">
      <c r="B658" s="139"/>
      <c r="C658" s="139"/>
      <c r="D658" s="139"/>
      <c r="E658" s="139"/>
      <c r="F658" s="139"/>
      <c r="G658" s="139"/>
      <c r="H658" s="139"/>
    </row>
    <row r="659" ht="15.75" customHeight="1">
      <c r="B659" s="139"/>
      <c r="C659" s="139"/>
      <c r="D659" s="139"/>
      <c r="E659" s="139"/>
      <c r="F659" s="139"/>
      <c r="G659" s="139"/>
      <c r="H659" s="139"/>
    </row>
    <row r="660" ht="15.75" customHeight="1">
      <c r="B660" s="139"/>
      <c r="C660" s="139"/>
      <c r="D660" s="139"/>
      <c r="E660" s="139"/>
      <c r="F660" s="139"/>
      <c r="G660" s="139"/>
      <c r="H660" s="139"/>
    </row>
    <row r="661" ht="15.75" customHeight="1">
      <c r="B661" s="139"/>
      <c r="C661" s="139"/>
      <c r="D661" s="139"/>
      <c r="E661" s="139"/>
      <c r="F661" s="139"/>
      <c r="G661" s="139"/>
      <c r="H661" s="139"/>
    </row>
    <row r="662" ht="15.75" customHeight="1">
      <c r="B662" s="139"/>
      <c r="C662" s="139"/>
      <c r="D662" s="139"/>
      <c r="E662" s="139"/>
      <c r="F662" s="139"/>
      <c r="G662" s="139"/>
      <c r="H662" s="139"/>
    </row>
    <row r="663" ht="15.75" customHeight="1">
      <c r="B663" s="139"/>
      <c r="C663" s="139"/>
      <c r="D663" s="139"/>
      <c r="E663" s="139"/>
      <c r="F663" s="139"/>
      <c r="G663" s="139"/>
      <c r="H663" s="139"/>
    </row>
    <row r="664" ht="15.75" customHeight="1">
      <c r="B664" s="139"/>
      <c r="C664" s="139"/>
      <c r="D664" s="139"/>
      <c r="E664" s="139"/>
      <c r="F664" s="139"/>
      <c r="G664" s="139"/>
      <c r="H664" s="139"/>
    </row>
    <row r="665" ht="15.75" customHeight="1">
      <c r="B665" s="139"/>
      <c r="C665" s="139"/>
      <c r="D665" s="139"/>
      <c r="E665" s="139"/>
      <c r="F665" s="139"/>
      <c r="G665" s="139"/>
      <c r="H665" s="139"/>
    </row>
    <row r="666" ht="15.75" customHeight="1">
      <c r="B666" s="139"/>
      <c r="C666" s="139"/>
      <c r="D666" s="139"/>
      <c r="E666" s="139"/>
      <c r="F666" s="139"/>
      <c r="G666" s="139"/>
      <c r="H666" s="139"/>
    </row>
    <row r="667" ht="15.75" customHeight="1">
      <c r="B667" s="139"/>
      <c r="C667" s="139"/>
      <c r="D667" s="139"/>
      <c r="E667" s="139"/>
      <c r="F667" s="139"/>
      <c r="G667" s="139"/>
      <c r="H667" s="139"/>
    </row>
    <row r="668" ht="15.75" customHeight="1">
      <c r="B668" s="139"/>
      <c r="C668" s="139"/>
      <c r="D668" s="139"/>
      <c r="E668" s="139"/>
      <c r="F668" s="139"/>
      <c r="G668" s="139"/>
      <c r="H668" s="139"/>
    </row>
    <row r="669" ht="15.75" customHeight="1">
      <c r="B669" s="139"/>
      <c r="C669" s="139"/>
      <c r="D669" s="139"/>
      <c r="E669" s="139"/>
      <c r="F669" s="139"/>
      <c r="G669" s="139"/>
      <c r="H669" s="139"/>
    </row>
    <row r="670" ht="15.75" customHeight="1">
      <c r="B670" s="139"/>
      <c r="C670" s="139"/>
      <c r="D670" s="139"/>
      <c r="E670" s="139"/>
      <c r="F670" s="139"/>
      <c r="G670" s="139"/>
      <c r="H670" s="139"/>
    </row>
    <row r="671" ht="15.75" customHeight="1">
      <c r="B671" s="139"/>
      <c r="C671" s="139"/>
      <c r="D671" s="139"/>
      <c r="E671" s="139"/>
      <c r="F671" s="139"/>
      <c r="G671" s="139"/>
      <c r="H671" s="139"/>
    </row>
    <row r="672" ht="15.75" customHeight="1">
      <c r="B672" s="139"/>
      <c r="C672" s="139"/>
      <c r="D672" s="139"/>
      <c r="E672" s="139"/>
      <c r="F672" s="139"/>
      <c r="G672" s="139"/>
      <c r="H672" s="139"/>
    </row>
    <row r="673" ht="15.75" customHeight="1">
      <c r="B673" s="139"/>
      <c r="C673" s="139"/>
      <c r="D673" s="139"/>
      <c r="E673" s="139"/>
      <c r="F673" s="139"/>
      <c r="G673" s="139"/>
      <c r="H673" s="139"/>
    </row>
    <row r="674" ht="15.75" customHeight="1">
      <c r="B674" s="139"/>
      <c r="C674" s="139"/>
      <c r="D674" s="139"/>
      <c r="E674" s="139"/>
      <c r="F674" s="139"/>
      <c r="G674" s="139"/>
      <c r="H674" s="139"/>
    </row>
    <row r="675" ht="15.75" customHeight="1">
      <c r="B675" s="139"/>
      <c r="C675" s="139"/>
      <c r="D675" s="139"/>
      <c r="E675" s="139"/>
      <c r="F675" s="139"/>
      <c r="G675" s="139"/>
      <c r="H675" s="139"/>
    </row>
    <row r="676" ht="15.75" customHeight="1">
      <c r="B676" s="139"/>
      <c r="C676" s="139"/>
      <c r="D676" s="139"/>
      <c r="E676" s="139"/>
      <c r="F676" s="139"/>
      <c r="G676" s="139"/>
      <c r="H676" s="139"/>
    </row>
    <row r="677" ht="15.75" customHeight="1">
      <c r="B677" s="139"/>
      <c r="C677" s="139"/>
      <c r="D677" s="139"/>
      <c r="E677" s="139"/>
      <c r="F677" s="139"/>
      <c r="G677" s="139"/>
      <c r="H677" s="139"/>
    </row>
    <row r="678" ht="15.75" customHeight="1">
      <c r="B678" s="139"/>
      <c r="C678" s="139"/>
      <c r="D678" s="139"/>
      <c r="E678" s="139"/>
      <c r="F678" s="139"/>
      <c r="G678" s="139"/>
      <c r="H678" s="139"/>
    </row>
    <row r="679" ht="15.75" customHeight="1">
      <c r="B679" s="139"/>
      <c r="C679" s="139"/>
      <c r="D679" s="139"/>
      <c r="E679" s="139"/>
      <c r="F679" s="139"/>
      <c r="G679" s="139"/>
      <c r="H679" s="139"/>
    </row>
    <row r="680" ht="15.75" customHeight="1">
      <c r="B680" s="139"/>
      <c r="C680" s="139"/>
      <c r="D680" s="139"/>
      <c r="E680" s="139"/>
      <c r="F680" s="139"/>
      <c r="G680" s="139"/>
      <c r="H680" s="139"/>
    </row>
    <row r="681" ht="15.75" customHeight="1">
      <c r="B681" s="139"/>
      <c r="C681" s="139"/>
      <c r="D681" s="139"/>
      <c r="E681" s="139"/>
      <c r="F681" s="139"/>
      <c r="G681" s="139"/>
      <c r="H681" s="139"/>
    </row>
    <row r="682" ht="15.75" customHeight="1">
      <c r="B682" s="139"/>
      <c r="C682" s="139"/>
      <c r="D682" s="139"/>
      <c r="E682" s="139"/>
      <c r="F682" s="139"/>
      <c r="G682" s="139"/>
      <c r="H682" s="139"/>
    </row>
    <row r="683" ht="15.75" customHeight="1">
      <c r="B683" s="139"/>
      <c r="C683" s="139"/>
      <c r="D683" s="139"/>
      <c r="E683" s="139"/>
      <c r="F683" s="139"/>
      <c r="G683" s="139"/>
      <c r="H683" s="139"/>
    </row>
    <row r="684" ht="15.75" customHeight="1">
      <c r="B684" s="139"/>
      <c r="C684" s="139"/>
      <c r="D684" s="139"/>
      <c r="E684" s="139"/>
      <c r="F684" s="139"/>
      <c r="G684" s="139"/>
      <c r="H684" s="139"/>
    </row>
    <row r="685" ht="15.75" customHeight="1">
      <c r="B685" s="139"/>
      <c r="C685" s="139"/>
      <c r="D685" s="139"/>
      <c r="E685" s="139"/>
      <c r="F685" s="139"/>
      <c r="G685" s="139"/>
      <c r="H685" s="139"/>
    </row>
    <row r="686" ht="15.75" customHeight="1">
      <c r="B686" s="139"/>
      <c r="C686" s="139"/>
      <c r="D686" s="139"/>
      <c r="E686" s="139"/>
      <c r="F686" s="139"/>
      <c r="G686" s="139"/>
      <c r="H686" s="139"/>
    </row>
    <row r="687" ht="15.75" customHeight="1">
      <c r="B687" s="139"/>
      <c r="C687" s="139"/>
      <c r="D687" s="139"/>
      <c r="E687" s="139"/>
      <c r="F687" s="139"/>
      <c r="G687" s="139"/>
      <c r="H687" s="139"/>
    </row>
    <row r="688" ht="15.75" customHeight="1">
      <c r="B688" s="139"/>
      <c r="C688" s="139"/>
      <c r="D688" s="139"/>
      <c r="E688" s="139"/>
      <c r="F688" s="139"/>
      <c r="G688" s="139"/>
      <c r="H688" s="139"/>
    </row>
    <row r="689" ht="15.75" customHeight="1">
      <c r="B689" s="139"/>
      <c r="C689" s="139"/>
      <c r="D689" s="139"/>
      <c r="E689" s="139"/>
      <c r="F689" s="139"/>
      <c r="G689" s="139"/>
      <c r="H689" s="139"/>
    </row>
    <row r="690" ht="15.75" customHeight="1">
      <c r="B690" s="139"/>
      <c r="C690" s="139"/>
      <c r="D690" s="139"/>
      <c r="E690" s="139"/>
      <c r="F690" s="139"/>
      <c r="G690" s="139"/>
      <c r="H690" s="139"/>
    </row>
    <row r="691" ht="15.75" customHeight="1">
      <c r="B691" s="139"/>
      <c r="C691" s="139"/>
      <c r="D691" s="139"/>
      <c r="E691" s="139"/>
      <c r="F691" s="139"/>
      <c r="G691" s="139"/>
      <c r="H691" s="139"/>
    </row>
    <row r="692" ht="15.75" customHeight="1">
      <c r="B692" s="139"/>
      <c r="C692" s="139"/>
      <c r="D692" s="139"/>
      <c r="E692" s="139"/>
      <c r="F692" s="139"/>
      <c r="G692" s="139"/>
      <c r="H692" s="139"/>
    </row>
    <row r="693" ht="15.75" customHeight="1">
      <c r="B693" s="139"/>
      <c r="C693" s="139"/>
      <c r="D693" s="139"/>
      <c r="E693" s="139"/>
      <c r="F693" s="139"/>
      <c r="G693" s="139"/>
      <c r="H693" s="139"/>
    </row>
    <row r="694" ht="15.75" customHeight="1">
      <c r="B694" s="139"/>
      <c r="C694" s="139"/>
      <c r="D694" s="139"/>
      <c r="E694" s="139"/>
      <c r="F694" s="139"/>
      <c r="G694" s="139"/>
      <c r="H694" s="139"/>
    </row>
    <row r="695" ht="15.75" customHeight="1">
      <c r="B695" s="139"/>
      <c r="C695" s="139"/>
      <c r="D695" s="139"/>
      <c r="E695" s="139"/>
      <c r="F695" s="139"/>
      <c r="G695" s="139"/>
      <c r="H695" s="139"/>
    </row>
    <row r="696" ht="15.75" customHeight="1">
      <c r="B696" s="139"/>
      <c r="C696" s="139"/>
      <c r="D696" s="139"/>
      <c r="E696" s="139"/>
      <c r="F696" s="139"/>
      <c r="G696" s="139"/>
      <c r="H696" s="139"/>
    </row>
    <row r="697" ht="15.75" customHeight="1">
      <c r="B697" s="139"/>
      <c r="C697" s="139"/>
      <c r="D697" s="139"/>
      <c r="E697" s="139"/>
      <c r="F697" s="139"/>
      <c r="G697" s="139"/>
      <c r="H697" s="139"/>
    </row>
    <row r="698" ht="15.75" customHeight="1">
      <c r="B698" s="139"/>
      <c r="C698" s="139"/>
      <c r="D698" s="139"/>
      <c r="E698" s="139"/>
      <c r="F698" s="139"/>
      <c r="G698" s="139"/>
      <c r="H698" s="139"/>
    </row>
    <row r="699" ht="15.75" customHeight="1">
      <c r="B699" s="139"/>
      <c r="C699" s="139"/>
      <c r="D699" s="139"/>
      <c r="E699" s="139"/>
      <c r="F699" s="139"/>
      <c r="G699" s="139"/>
      <c r="H699" s="139"/>
    </row>
    <row r="700" ht="15.75" customHeight="1">
      <c r="B700" s="139"/>
      <c r="C700" s="139"/>
      <c r="D700" s="139"/>
      <c r="E700" s="139"/>
      <c r="F700" s="139"/>
      <c r="G700" s="139"/>
      <c r="H700" s="139"/>
    </row>
    <row r="701" ht="15.75" customHeight="1">
      <c r="B701" s="139"/>
      <c r="C701" s="139"/>
      <c r="D701" s="139"/>
      <c r="E701" s="139"/>
      <c r="F701" s="139"/>
      <c r="G701" s="139"/>
      <c r="H701" s="139"/>
    </row>
    <row r="702" ht="15.75" customHeight="1">
      <c r="B702" s="139"/>
      <c r="C702" s="139"/>
      <c r="D702" s="139"/>
      <c r="E702" s="139"/>
      <c r="F702" s="139"/>
      <c r="G702" s="139"/>
      <c r="H702" s="139"/>
    </row>
    <row r="703" ht="15.75" customHeight="1">
      <c r="B703" s="139"/>
      <c r="C703" s="139"/>
      <c r="D703" s="139"/>
      <c r="E703" s="139"/>
      <c r="F703" s="139"/>
      <c r="G703" s="139"/>
      <c r="H703" s="139"/>
    </row>
    <row r="704" ht="15.75" customHeight="1">
      <c r="B704" s="139"/>
      <c r="C704" s="139"/>
      <c r="D704" s="139"/>
      <c r="E704" s="139"/>
      <c r="F704" s="139"/>
      <c r="G704" s="139"/>
      <c r="H704" s="139"/>
    </row>
    <row r="705" ht="15.75" customHeight="1">
      <c r="B705" s="139"/>
      <c r="C705" s="139"/>
      <c r="D705" s="139"/>
      <c r="E705" s="139"/>
      <c r="F705" s="139"/>
      <c r="G705" s="139"/>
      <c r="H705" s="139"/>
    </row>
    <row r="706" ht="15.75" customHeight="1">
      <c r="B706" s="139"/>
      <c r="C706" s="139"/>
      <c r="D706" s="139"/>
      <c r="E706" s="139"/>
      <c r="F706" s="139"/>
      <c r="G706" s="139"/>
      <c r="H706" s="139"/>
    </row>
    <row r="707" ht="15.75" customHeight="1">
      <c r="B707" s="139"/>
      <c r="C707" s="139"/>
      <c r="D707" s="139"/>
      <c r="E707" s="139"/>
      <c r="F707" s="139"/>
      <c r="G707" s="139"/>
      <c r="H707" s="139"/>
    </row>
    <row r="708" ht="15.75" customHeight="1">
      <c r="B708" s="139"/>
      <c r="C708" s="139"/>
      <c r="D708" s="139"/>
      <c r="E708" s="139"/>
      <c r="F708" s="139"/>
      <c r="G708" s="139"/>
      <c r="H708" s="139"/>
    </row>
    <row r="709" ht="15.75" customHeight="1">
      <c r="B709" s="139"/>
      <c r="C709" s="139"/>
      <c r="D709" s="139"/>
      <c r="E709" s="139"/>
      <c r="F709" s="139"/>
      <c r="G709" s="139"/>
      <c r="H709" s="139"/>
    </row>
    <row r="710" ht="15.75" customHeight="1">
      <c r="B710" s="139"/>
      <c r="C710" s="139"/>
      <c r="D710" s="139"/>
      <c r="E710" s="139"/>
      <c r="F710" s="139"/>
      <c r="G710" s="139"/>
      <c r="H710" s="139"/>
    </row>
    <row r="711" ht="15.75" customHeight="1">
      <c r="B711" s="139"/>
      <c r="C711" s="139"/>
      <c r="D711" s="139"/>
      <c r="E711" s="139"/>
      <c r="F711" s="139"/>
      <c r="G711" s="139"/>
      <c r="H711" s="139"/>
    </row>
    <row r="712" ht="15.75" customHeight="1">
      <c r="B712" s="139"/>
      <c r="C712" s="139"/>
      <c r="D712" s="139"/>
      <c r="E712" s="139"/>
      <c r="F712" s="139"/>
      <c r="G712" s="139"/>
      <c r="H712" s="139"/>
    </row>
    <row r="713" ht="15.75" customHeight="1">
      <c r="B713" s="139"/>
      <c r="C713" s="139"/>
      <c r="D713" s="139"/>
      <c r="E713" s="139"/>
      <c r="F713" s="139"/>
      <c r="G713" s="139"/>
      <c r="H713" s="139"/>
    </row>
    <row r="714" ht="15.75" customHeight="1">
      <c r="B714" s="139"/>
      <c r="C714" s="139"/>
      <c r="D714" s="139"/>
      <c r="E714" s="139"/>
      <c r="F714" s="139"/>
      <c r="G714" s="139"/>
      <c r="H714" s="139"/>
    </row>
    <row r="715" ht="15.75" customHeight="1">
      <c r="B715" s="139"/>
      <c r="C715" s="139"/>
      <c r="D715" s="139"/>
      <c r="E715" s="139"/>
      <c r="F715" s="139"/>
      <c r="G715" s="139"/>
      <c r="H715" s="139"/>
    </row>
    <row r="716" ht="15.75" customHeight="1">
      <c r="B716" s="139"/>
      <c r="C716" s="139"/>
      <c r="D716" s="139"/>
      <c r="E716" s="139"/>
      <c r="F716" s="139"/>
      <c r="G716" s="139"/>
      <c r="H716" s="139"/>
    </row>
    <row r="717" ht="15.75" customHeight="1">
      <c r="B717" s="139"/>
      <c r="C717" s="139"/>
      <c r="D717" s="139"/>
      <c r="E717" s="139"/>
      <c r="F717" s="139"/>
      <c r="G717" s="139"/>
      <c r="H717" s="139"/>
    </row>
    <row r="718" ht="15.75" customHeight="1">
      <c r="B718" s="139"/>
      <c r="C718" s="139"/>
      <c r="D718" s="139"/>
      <c r="E718" s="139"/>
      <c r="F718" s="139"/>
      <c r="G718" s="139"/>
      <c r="H718" s="139"/>
    </row>
    <row r="719" ht="15.75" customHeight="1">
      <c r="B719" s="139"/>
      <c r="C719" s="139"/>
      <c r="D719" s="139"/>
      <c r="E719" s="139"/>
      <c r="F719" s="139"/>
      <c r="G719" s="139"/>
      <c r="H719" s="139"/>
    </row>
    <row r="720" ht="15.75" customHeight="1">
      <c r="B720" s="139"/>
      <c r="C720" s="139"/>
      <c r="D720" s="139"/>
      <c r="E720" s="139"/>
      <c r="F720" s="139"/>
      <c r="G720" s="139"/>
      <c r="H720" s="139"/>
    </row>
    <row r="721" ht="15.75" customHeight="1">
      <c r="B721" s="139"/>
      <c r="C721" s="139"/>
      <c r="D721" s="139"/>
      <c r="E721" s="139"/>
      <c r="F721" s="139"/>
      <c r="G721" s="139"/>
      <c r="H721" s="139"/>
    </row>
    <row r="722" ht="15.75" customHeight="1">
      <c r="B722" s="139"/>
      <c r="C722" s="139"/>
      <c r="D722" s="139"/>
      <c r="E722" s="139"/>
      <c r="F722" s="139"/>
      <c r="G722" s="139"/>
      <c r="H722" s="139"/>
    </row>
    <row r="723" ht="15.75" customHeight="1">
      <c r="B723" s="139"/>
      <c r="C723" s="139"/>
      <c r="D723" s="139"/>
      <c r="E723" s="139"/>
      <c r="F723" s="139"/>
      <c r="G723" s="139"/>
      <c r="H723" s="139"/>
    </row>
    <row r="724" ht="15.75" customHeight="1">
      <c r="B724" s="139"/>
      <c r="C724" s="139"/>
      <c r="D724" s="139"/>
      <c r="E724" s="139"/>
      <c r="F724" s="139"/>
      <c r="G724" s="139"/>
      <c r="H724" s="139"/>
    </row>
    <row r="725" ht="15.75" customHeight="1">
      <c r="B725" s="139"/>
      <c r="C725" s="139"/>
      <c r="D725" s="139"/>
      <c r="E725" s="139"/>
      <c r="F725" s="139"/>
      <c r="G725" s="139"/>
      <c r="H725" s="139"/>
    </row>
    <row r="726" ht="15.75" customHeight="1">
      <c r="B726" s="139"/>
      <c r="C726" s="139"/>
      <c r="D726" s="139"/>
      <c r="E726" s="139"/>
      <c r="F726" s="139"/>
      <c r="G726" s="139"/>
      <c r="H726" s="139"/>
    </row>
    <row r="727" ht="15.75" customHeight="1">
      <c r="B727" s="139"/>
      <c r="C727" s="139"/>
      <c r="D727" s="139"/>
      <c r="E727" s="139"/>
      <c r="F727" s="139"/>
      <c r="G727" s="139"/>
      <c r="H727" s="139"/>
    </row>
    <row r="728" ht="15.75" customHeight="1">
      <c r="B728" s="139"/>
      <c r="C728" s="139"/>
      <c r="D728" s="139"/>
      <c r="E728" s="139"/>
      <c r="F728" s="139"/>
      <c r="G728" s="139"/>
      <c r="H728" s="139"/>
    </row>
    <row r="729" ht="15.75" customHeight="1">
      <c r="B729" s="139"/>
      <c r="C729" s="139"/>
      <c r="D729" s="139"/>
      <c r="E729" s="139"/>
      <c r="F729" s="139"/>
      <c r="G729" s="139"/>
      <c r="H729" s="139"/>
    </row>
    <row r="730" ht="15.75" customHeight="1">
      <c r="B730" s="139"/>
      <c r="C730" s="139"/>
      <c r="D730" s="139"/>
      <c r="E730" s="139"/>
      <c r="F730" s="139"/>
      <c r="G730" s="139"/>
      <c r="H730" s="139"/>
    </row>
    <row r="731" ht="15.75" customHeight="1">
      <c r="B731" s="139"/>
      <c r="C731" s="139"/>
      <c r="D731" s="139"/>
      <c r="E731" s="139"/>
      <c r="F731" s="139"/>
      <c r="G731" s="139"/>
      <c r="H731" s="139"/>
    </row>
    <row r="732" ht="15.75" customHeight="1">
      <c r="B732" s="139"/>
      <c r="C732" s="139"/>
      <c r="D732" s="139"/>
      <c r="E732" s="139"/>
      <c r="F732" s="139"/>
      <c r="G732" s="139"/>
      <c r="H732" s="139"/>
    </row>
    <row r="733" ht="15.75" customHeight="1">
      <c r="B733" s="139"/>
      <c r="C733" s="139"/>
      <c r="D733" s="139"/>
      <c r="E733" s="139"/>
      <c r="F733" s="139"/>
      <c r="G733" s="139"/>
      <c r="H733" s="139"/>
    </row>
    <row r="734" ht="15.75" customHeight="1">
      <c r="B734" s="139"/>
      <c r="C734" s="139"/>
      <c r="D734" s="139"/>
      <c r="E734" s="139"/>
      <c r="F734" s="139"/>
      <c r="G734" s="139"/>
      <c r="H734" s="139"/>
    </row>
    <row r="735" ht="15.75" customHeight="1">
      <c r="B735" s="139"/>
      <c r="C735" s="139"/>
      <c r="D735" s="139"/>
      <c r="E735" s="139"/>
      <c r="F735" s="139"/>
      <c r="G735" s="139"/>
      <c r="H735" s="139"/>
    </row>
    <row r="736" ht="15.75" customHeight="1">
      <c r="B736" s="139"/>
      <c r="C736" s="139"/>
      <c r="D736" s="139"/>
      <c r="E736" s="139"/>
      <c r="F736" s="139"/>
      <c r="G736" s="139"/>
      <c r="H736" s="139"/>
    </row>
    <row r="737" ht="15.75" customHeight="1">
      <c r="B737" s="139"/>
      <c r="C737" s="139"/>
      <c r="D737" s="139"/>
      <c r="E737" s="139"/>
      <c r="F737" s="139"/>
      <c r="G737" s="139"/>
      <c r="H737" s="139"/>
    </row>
    <row r="738" ht="15.75" customHeight="1">
      <c r="B738" s="139"/>
      <c r="C738" s="139"/>
      <c r="D738" s="139"/>
      <c r="E738" s="139"/>
      <c r="F738" s="139"/>
      <c r="G738" s="139"/>
      <c r="H738" s="139"/>
    </row>
    <row r="739" ht="15.75" customHeight="1">
      <c r="B739" s="139"/>
      <c r="C739" s="139"/>
      <c r="D739" s="139"/>
      <c r="E739" s="139"/>
      <c r="F739" s="139"/>
      <c r="G739" s="139"/>
      <c r="H739" s="139"/>
    </row>
    <row r="740" ht="15.75" customHeight="1">
      <c r="B740" s="139"/>
      <c r="C740" s="139"/>
      <c r="D740" s="139"/>
      <c r="E740" s="139"/>
      <c r="F740" s="139"/>
      <c r="G740" s="139"/>
      <c r="H740" s="139"/>
    </row>
    <row r="741" ht="15.75" customHeight="1">
      <c r="B741" s="139"/>
      <c r="C741" s="139"/>
      <c r="D741" s="139"/>
      <c r="E741" s="139"/>
      <c r="F741" s="139"/>
      <c r="G741" s="139"/>
      <c r="H741" s="139"/>
    </row>
    <row r="742" ht="15.75" customHeight="1">
      <c r="B742" s="139"/>
      <c r="C742" s="139"/>
      <c r="D742" s="139"/>
      <c r="E742" s="139"/>
      <c r="F742" s="139"/>
      <c r="G742" s="139"/>
      <c r="H742" s="139"/>
    </row>
    <row r="743" ht="15.75" customHeight="1">
      <c r="B743" s="139"/>
      <c r="C743" s="139"/>
      <c r="D743" s="139"/>
      <c r="E743" s="139"/>
      <c r="F743" s="139"/>
      <c r="G743" s="139"/>
      <c r="H743" s="139"/>
    </row>
    <row r="744" ht="15.75" customHeight="1">
      <c r="B744" s="139"/>
      <c r="C744" s="139"/>
      <c r="D744" s="139"/>
      <c r="E744" s="139"/>
      <c r="F744" s="139"/>
      <c r="G744" s="139"/>
      <c r="H744" s="139"/>
    </row>
    <row r="745" ht="15.75" customHeight="1">
      <c r="B745" s="139"/>
      <c r="C745" s="139"/>
      <c r="D745" s="139"/>
      <c r="E745" s="139"/>
      <c r="F745" s="139"/>
      <c r="G745" s="139"/>
      <c r="H745" s="139"/>
    </row>
    <row r="746" ht="15.75" customHeight="1">
      <c r="B746" s="139"/>
      <c r="C746" s="139"/>
      <c r="D746" s="139"/>
      <c r="E746" s="139"/>
      <c r="F746" s="139"/>
      <c r="G746" s="139"/>
      <c r="H746" s="139"/>
    </row>
    <row r="747" ht="15.75" customHeight="1">
      <c r="B747" s="139"/>
      <c r="C747" s="139"/>
      <c r="D747" s="139"/>
      <c r="E747" s="139"/>
      <c r="F747" s="139"/>
      <c r="G747" s="139"/>
      <c r="H747" s="139"/>
    </row>
    <row r="748" ht="15.75" customHeight="1">
      <c r="B748" s="139"/>
      <c r="C748" s="139"/>
      <c r="D748" s="139"/>
      <c r="E748" s="139"/>
      <c r="F748" s="139"/>
      <c r="G748" s="139"/>
      <c r="H748" s="139"/>
    </row>
    <row r="749" ht="15.75" customHeight="1">
      <c r="B749" s="139"/>
      <c r="C749" s="139"/>
      <c r="D749" s="139"/>
      <c r="E749" s="139"/>
      <c r="F749" s="139"/>
      <c r="G749" s="139"/>
      <c r="H749" s="139"/>
    </row>
    <row r="750" ht="15.75" customHeight="1">
      <c r="B750" s="139"/>
      <c r="C750" s="139"/>
      <c r="D750" s="139"/>
      <c r="E750" s="139"/>
      <c r="F750" s="139"/>
      <c r="G750" s="139"/>
      <c r="H750" s="139"/>
    </row>
    <row r="751" ht="15.75" customHeight="1">
      <c r="B751" s="139"/>
      <c r="C751" s="139"/>
      <c r="D751" s="139"/>
      <c r="E751" s="139"/>
      <c r="F751" s="139"/>
      <c r="G751" s="139"/>
      <c r="H751" s="139"/>
    </row>
    <row r="752" ht="15.75" customHeight="1">
      <c r="B752" s="139"/>
      <c r="C752" s="139"/>
      <c r="D752" s="139"/>
      <c r="E752" s="139"/>
      <c r="F752" s="139"/>
      <c r="G752" s="139"/>
      <c r="H752" s="139"/>
    </row>
    <row r="753" ht="15.75" customHeight="1">
      <c r="B753" s="139"/>
      <c r="C753" s="139"/>
      <c r="D753" s="139"/>
      <c r="E753" s="139"/>
      <c r="F753" s="139"/>
      <c r="G753" s="139"/>
      <c r="H753" s="139"/>
    </row>
    <row r="754" ht="15.75" customHeight="1">
      <c r="B754" s="139"/>
      <c r="C754" s="139"/>
      <c r="D754" s="139"/>
      <c r="E754" s="139"/>
      <c r="F754" s="139"/>
      <c r="G754" s="139"/>
      <c r="H754" s="139"/>
    </row>
    <row r="755" ht="15.75" customHeight="1">
      <c r="B755" s="139"/>
      <c r="C755" s="139"/>
      <c r="D755" s="139"/>
      <c r="E755" s="139"/>
      <c r="F755" s="139"/>
      <c r="G755" s="139"/>
      <c r="H755" s="139"/>
    </row>
    <row r="756" ht="15.75" customHeight="1">
      <c r="B756" s="139"/>
      <c r="C756" s="139"/>
      <c r="D756" s="139"/>
      <c r="E756" s="139"/>
      <c r="F756" s="139"/>
      <c r="G756" s="139"/>
      <c r="H756" s="139"/>
    </row>
    <row r="757" ht="15.75" customHeight="1">
      <c r="B757" s="139"/>
      <c r="C757" s="139"/>
      <c r="D757" s="139"/>
      <c r="E757" s="139"/>
      <c r="F757" s="139"/>
      <c r="G757" s="139"/>
      <c r="H757" s="139"/>
    </row>
    <row r="758" ht="15.75" customHeight="1">
      <c r="B758" s="139"/>
      <c r="C758" s="139"/>
      <c r="D758" s="139"/>
      <c r="E758" s="139"/>
      <c r="F758" s="139"/>
      <c r="G758" s="139"/>
      <c r="H758" s="139"/>
    </row>
    <row r="759" ht="15.75" customHeight="1">
      <c r="B759" s="139"/>
      <c r="C759" s="139"/>
      <c r="D759" s="139"/>
      <c r="E759" s="139"/>
      <c r="F759" s="139"/>
      <c r="G759" s="139"/>
      <c r="H759" s="139"/>
    </row>
    <row r="760" ht="15.75" customHeight="1">
      <c r="B760" s="139"/>
      <c r="C760" s="139"/>
      <c r="D760" s="139"/>
      <c r="E760" s="139"/>
      <c r="F760" s="139"/>
      <c r="G760" s="139"/>
      <c r="H760" s="139"/>
    </row>
    <row r="761" ht="15.75" customHeight="1">
      <c r="B761" s="139"/>
      <c r="C761" s="139"/>
      <c r="D761" s="139"/>
      <c r="E761" s="139"/>
      <c r="F761" s="139"/>
      <c r="G761" s="139"/>
      <c r="H761" s="139"/>
    </row>
    <row r="762" ht="15.75" customHeight="1">
      <c r="B762" s="139"/>
      <c r="C762" s="139"/>
      <c r="D762" s="139"/>
      <c r="E762" s="139"/>
      <c r="F762" s="139"/>
      <c r="G762" s="139"/>
      <c r="H762" s="139"/>
    </row>
    <row r="763" ht="15.75" customHeight="1">
      <c r="B763" s="139"/>
      <c r="C763" s="139"/>
      <c r="D763" s="139"/>
      <c r="E763" s="139"/>
      <c r="F763" s="139"/>
      <c r="G763" s="139"/>
      <c r="H763" s="139"/>
    </row>
    <row r="764" ht="15.75" customHeight="1">
      <c r="B764" s="139"/>
      <c r="C764" s="139"/>
      <c r="D764" s="139"/>
      <c r="E764" s="139"/>
      <c r="F764" s="139"/>
      <c r="G764" s="139"/>
      <c r="H764" s="139"/>
    </row>
    <row r="765" ht="15.75" customHeight="1">
      <c r="B765" s="139"/>
      <c r="C765" s="139"/>
      <c r="D765" s="139"/>
      <c r="E765" s="139"/>
      <c r="F765" s="139"/>
      <c r="G765" s="139"/>
      <c r="H765" s="139"/>
    </row>
    <row r="766" ht="15.75" customHeight="1">
      <c r="B766" s="139"/>
      <c r="C766" s="139"/>
      <c r="D766" s="139"/>
      <c r="E766" s="139"/>
      <c r="F766" s="139"/>
      <c r="G766" s="139"/>
      <c r="H766" s="139"/>
    </row>
    <row r="767" ht="15.75" customHeight="1">
      <c r="B767" s="139"/>
      <c r="C767" s="139"/>
      <c r="D767" s="139"/>
      <c r="E767" s="139"/>
      <c r="F767" s="139"/>
      <c r="G767" s="139"/>
      <c r="H767" s="139"/>
    </row>
    <row r="768" ht="15.75" customHeight="1">
      <c r="B768" s="139"/>
      <c r="C768" s="139"/>
      <c r="D768" s="139"/>
      <c r="E768" s="139"/>
      <c r="F768" s="139"/>
      <c r="G768" s="139"/>
      <c r="H768" s="139"/>
    </row>
    <row r="769" ht="15.75" customHeight="1">
      <c r="B769" s="139"/>
      <c r="C769" s="139"/>
      <c r="D769" s="139"/>
      <c r="E769" s="139"/>
      <c r="F769" s="139"/>
      <c r="G769" s="139"/>
      <c r="H769" s="139"/>
    </row>
    <row r="770" ht="15.75" customHeight="1">
      <c r="B770" s="139"/>
      <c r="C770" s="139"/>
      <c r="D770" s="139"/>
      <c r="E770" s="139"/>
      <c r="F770" s="139"/>
      <c r="G770" s="139"/>
      <c r="H770" s="139"/>
    </row>
    <row r="771" ht="15.75" customHeight="1">
      <c r="B771" s="139"/>
      <c r="C771" s="139"/>
      <c r="D771" s="139"/>
      <c r="E771" s="139"/>
      <c r="F771" s="139"/>
      <c r="G771" s="139"/>
      <c r="H771" s="139"/>
    </row>
    <row r="772" ht="15.75" customHeight="1">
      <c r="B772" s="139"/>
      <c r="C772" s="139"/>
      <c r="D772" s="139"/>
      <c r="E772" s="139"/>
      <c r="F772" s="139"/>
      <c r="G772" s="139"/>
      <c r="H772" s="139"/>
    </row>
    <row r="773" ht="15.75" customHeight="1">
      <c r="B773" s="139"/>
      <c r="C773" s="139"/>
      <c r="D773" s="139"/>
      <c r="E773" s="139"/>
      <c r="F773" s="139"/>
      <c r="G773" s="139"/>
      <c r="H773" s="139"/>
    </row>
    <row r="774" ht="15.75" customHeight="1">
      <c r="B774" s="139"/>
      <c r="C774" s="139"/>
      <c r="D774" s="139"/>
      <c r="E774" s="139"/>
      <c r="F774" s="139"/>
      <c r="G774" s="139"/>
      <c r="H774" s="139"/>
    </row>
    <row r="775" ht="15.75" customHeight="1">
      <c r="B775" s="139"/>
      <c r="C775" s="139"/>
      <c r="D775" s="139"/>
      <c r="E775" s="139"/>
      <c r="F775" s="139"/>
      <c r="G775" s="139"/>
      <c r="H775" s="139"/>
    </row>
    <row r="776" ht="15.75" customHeight="1">
      <c r="B776" s="139"/>
      <c r="C776" s="139"/>
      <c r="D776" s="139"/>
      <c r="E776" s="139"/>
      <c r="F776" s="139"/>
      <c r="G776" s="139"/>
      <c r="H776" s="139"/>
    </row>
    <row r="777" ht="15.75" customHeight="1">
      <c r="B777" s="139"/>
      <c r="C777" s="139"/>
      <c r="D777" s="139"/>
      <c r="E777" s="139"/>
      <c r="F777" s="139"/>
      <c r="G777" s="139"/>
      <c r="H777" s="139"/>
    </row>
    <row r="778" ht="15.75" customHeight="1">
      <c r="B778" s="139"/>
      <c r="C778" s="139"/>
      <c r="D778" s="139"/>
      <c r="E778" s="139"/>
      <c r="F778" s="139"/>
      <c r="G778" s="139"/>
      <c r="H778" s="139"/>
    </row>
    <row r="779" ht="15.75" customHeight="1">
      <c r="B779" s="139"/>
      <c r="C779" s="139"/>
      <c r="D779" s="139"/>
      <c r="E779" s="139"/>
      <c r="F779" s="139"/>
      <c r="G779" s="139"/>
      <c r="H779" s="139"/>
    </row>
    <row r="780" ht="15.75" customHeight="1">
      <c r="B780" s="139"/>
      <c r="C780" s="139"/>
      <c r="D780" s="139"/>
      <c r="E780" s="139"/>
      <c r="F780" s="139"/>
      <c r="G780" s="139"/>
      <c r="H780" s="139"/>
    </row>
    <row r="781" ht="15.75" customHeight="1">
      <c r="B781" s="139"/>
      <c r="C781" s="139"/>
      <c r="D781" s="139"/>
      <c r="E781" s="139"/>
      <c r="F781" s="139"/>
      <c r="G781" s="139"/>
      <c r="H781" s="139"/>
    </row>
    <row r="782" ht="15.75" customHeight="1">
      <c r="B782" s="139"/>
      <c r="C782" s="139"/>
      <c r="D782" s="139"/>
      <c r="E782" s="139"/>
      <c r="F782" s="139"/>
      <c r="G782" s="139"/>
      <c r="H782" s="139"/>
    </row>
    <row r="783" ht="15.75" customHeight="1">
      <c r="B783" s="139"/>
      <c r="C783" s="139"/>
      <c r="D783" s="139"/>
      <c r="E783" s="139"/>
      <c r="F783" s="139"/>
      <c r="G783" s="139"/>
      <c r="H783" s="139"/>
    </row>
    <row r="784" ht="15.75" customHeight="1">
      <c r="B784" s="139"/>
      <c r="C784" s="139"/>
      <c r="D784" s="139"/>
      <c r="E784" s="139"/>
      <c r="F784" s="139"/>
      <c r="G784" s="139"/>
      <c r="H784" s="139"/>
    </row>
    <row r="785" ht="15.75" customHeight="1">
      <c r="B785" s="139"/>
      <c r="C785" s="139"/>
      <c r="D785" s="139"/>
      <c r="E785" s="139"/>
      <c r="F785" s="139"/>
      <c r="G785" s="139"/>
      <c r="H785" s="139"/>
    </row>
    <row r="786" ht="15.75" customHeight="1">
      <c r="B786" s="139"/>
      <c r="C786" s="139"/>
      <c r="D786" s="139"/>
      <c r="E786" s="139"/>
      <c r="F786" s="139"/>
      <c r="G786" s="139"/>
      <c r="H786" s="139"/>
    </row>
    <row r="787" ht="15.75" customHeight="1">
      <c r="B787" s="139"/>
      <c r="C787" s="139"/>
      <c r="D787" s="139"/>
      <c r="E787" s="139"/>
      <c r="F787" s="139"/>
      <c r="G787" s="139"/>
      <c r="H787" s="139"/>
    </row>
    <row r="788" ht="15.75" customHeight="1">
      <c r="B788" s="139"/>
      <c r="C788" s="139"/>
      <c r="D788" s="139"/>
      <c r="E788" s="139"/>
      <c r="F788" s="139"/>
      <c r="G788" s="139"/>
      <c r="H788" s="139"/>
    </row>
    <row r="789" ht="15.75" customHeight="1">
      <c r="B789" s="139"/>
      <c r="C789" s="139"/>
      <c r="D789" s="139"/>
      <c r="E789" s="139"/>
      <c r="F789" s="139"/>
      <c r="G789" s="139"/>
      <c r="H789" s="139"/>
    </row>
    <row r="790" ht="15.75" customHeight="1">
      <c r="B790" s="139"/>
      <c r="C790" s="139"/>
      <c r="D790" s="139"/>
      <c r="E790" s="139"/>
      <c r="F790" s="139"/>
      <c r="G790" s="139"/>
      <c r="H790" s="139"/>
    </row>
    <row r="791" ht="15.75" customHeight="1">
      <c r="B791" s="139"/>
      <c r="C791" s="139"/>
      <c r="D791" s="139"/>
      <c r="E791" s="139"/>
      <c r="F791" s="139"/>
      <c r="G791" s="139"/>
      <c r="H791" s="139"/>
    </row>
    <row r="792" ht="15.75" customHeight="1">
      <c r="B792" s="139"/>
      <c r="C792" s="139"/>
      <c r="D792" s="139"/>
      <c r="E792" s="139"/>
      <c r="F792" s="139"/>
      <c r="G792" s="139"/>
      <c r="H792" s="139"/>
    </row>
    <row r="793" ht="15.75" customHeight="1">
      <c r="B793" s="139"/>
      <c r="C793" s="139"/>
      <c r="D793" s="139"/>
      <c r="E793" s="139"/>
      <c r="F793" s="139"/>
      <c r="G793" s="139"/>
      <c r="H793" s="139"/>
    </row>
    <row r="794" ht="15.75" customHeight="1">
      <c r="B794" s="139"/>
      <c r="C794" s="139"/>
      <c r="D794" s="139"/>
      <c r="E794" s="139"/>
      <c r="F794" s="139"/>
      <c r="G794" s="139"/>
      <c r="H794" s="139"/>
    </row>
    <row r="795" ht="15.75" customHeight="1">
      <c r="B795" s="139"/>
      <c r="C795" s="139"/>
      <c r="D795" s="139"/>
      <c r="E795" s="139"/>
      <c r="F795" s="139"/>
      <c r="G795" s="139"/>
      <c r="H795" s="139"/>
    </row>
    <row r="796" ht="15.75" customHeight="1">
      <c r="B796" s="139"/>
      <c r="C796" s="139"/>
      <c r="D796" s="139"/>
      <c r="E796" s="139"/>
      <c r="F796" s="139"/>
      <c r="G796" s="139"/>
      <c r="H796" s="139"/>
    </row>
    <row r="797" ht="15.75" customHeight="1">
      <c r="B797" s="139"/>
      <c r="C797" s="139"/>
      <c r="D797" s="139"/>
      <c r="E797" s="139"/>
      <c r="F797" s="139"/>
      <c r="G797" s="139"/>
      <c r="H797" s="139"/>
    </row>
    <row r="798" ht="15.75" customHeight="1">
      <c r="B798" s="139"/>
      <c r="C798" s="139"/>
      <c r="D798" s="139"/>
      <c r="E798" s="139"/>
      <c r="F798" s="139"/>
      <c r="G798" s="139"/>
      <c r="H798" s="139"/>
    </row>
    <row r="799" ht="15.75" customHeight="1">
      <c r="B799" s="139"/>
      <c r="C799" s="139"/>
      <c r="D799" s="139"/>
      <c r="E799" s="139"/>
      <c r="F799" s="139"/>
      <c r="G799" s="139"/>
      <c r="H799" s="139"/>
    </row>
    <row r="800" ht="15.75" customHeight="1">
      <c r="B800" s="139"/>
      <c r="C800" s="139"/>
      <c r="D800" s="139"/>
      <c r="E800" s="139"/>
      <c r="F800" s="139"/>
      <c r="G800" s="139"/>
      <c r="H800" s="139"/>
    </row>
    <row r="801" ht="15.75" customHeight="1">
      <c r="B801" s="139"/>
      <c r="C801" s="139"/>
      <c r="D801" s="139"/>
      <c r="E801" s="139"/>
      <c r="F801" s="139"/>
      <c r="G801" s="139"/>
      <c r="H801" s="139"/>
    </row>
    <row r="802" ht="15.75" customHeight="1">
      <c r="B802" s="139"/>
      <c r="C802" s="139"/>
      <c r="D802" s="139"/>
      <c r="E802" s="139"/>
      <c r="F802" s="139"/>
      <c r="G802" s="139"/>
      <c r="H802" s="139"/>
    </row>
    <row r="803" ht="15.75" customHeight="1">
      <c r="B803" s="139"/>
      <c r="C803" s="139"/>
      <c r="D803" s="139"/>
      <c r="E803" s="139"/>
      <c r="F803" s="139"/>
      <c r="G803" s="139"/>
      <c r="H803" s="139"/>
    </row>
    <row r="804" ht="15.75" customHeight="1">
      <c r="B804" s="139"/>
      <c r="C804" s="139"/>
      <c r="D804" s="139"/>
      <c r="E804" s="139"/>
      <c r="F804" s="139"/>
      <c r="G804" s="139"/>
      <c r="H804" s="139"/>
    </row>
    <row r="805" ht="15.75" customHeight="1">
      <c r="B805" s="139"/>
      <c r="C805" s="139"/>
      <c r="D805" s="139"/>
      <c r="E805" s="139"/>
      <c r="F805" s="139"/>
      <c r="G805" s="139"/>
      <c r="H805" s="139"/>
    </row>
    <row r="806" ht="15.75" customHeight="1">
      <c r="B806" s="139"/>
      <c r="C806" s="139"/>
      <c r="D806" s="139"/>
      <c r="E806" s="139"/>
      <c r="F806" s="139"/>
      <c r="G806" s="139"/>
      <c r="H806" s="139"/>
    </row>
    <row r="807" ht="15.75" customHeight="1">
      <c r="B807" s="139"/>
      <c r="C807" s="139"/>
      <c r="D807" s="139"/>
      <c r="E807" s="139"/>
      <c r="F807" s="139"/>
      <c r="G807" s="139"/>
      <c r="H807" s="139"/>
    </row>
    <row r="808" ht="15.75" customHeight="1">
      <c r="B808" s="139"/>
      <c r="C808" s="139"/>
      <c r="D808" s="139"/>
      <c r="E808" s="139"/>
      <c r="F808" s="139"/>
      <c r="G808" s="139"/>
      <c r="H808" s="139"/>
    </row>
    <row r="809" ht="15.75" customHeight="1">
      <c r="B809" s="139"/>
      <c r="C809" s="139"/>
      <c r="D809" s="139"/>
      <c r="E809" s="139"/>
      <c r="F809" s="139"/>
      <c r="G809" s="139"/>
      <c r="H809" s="139"/>
    </row>
    <row r="810" ht="15.75" customHeight="1">
      <c r="B810" s="139"/>
      <c r="C810" s="139"/>
      <c r="D810" s="139"/>
      <c r="E810" s="139"/>
      <c r="F810" s="139"/>
      <c r="G810" s="139"/>
      <c r="H810" s="139"/>
    </row>
    <row r="811" ht="15.75" customHeight="1">
      <c r="B811" s="139"/>
      <c r="C811" s="139"/>
      <c r="D811" s="139"/>
      <c r="E811" s="139"/>
      <c r="F811" s="139"/>
      <c r="G811" s="139"/>
      <c r="H811" s="139"/>
    </row>
    <row r="812" ht="15.75" customHeight="1">
      <c r="B812" s="139"/>
      <c r="C812" s="139"/>
      <c r="D812" s="139"/>
      <c r="E812" s="139"/>
      <c r="F812" s="139"/>
      <c r="G812" s="139"/>
      <c r="H812" s="139"/>
    </row>
    <row r="813" ht="15.75" customHeight="1">
      <c r="B813" s="139"/>
      <c r="C813" s="139"/>
      <c r="D813" s="139"/>
      <c r="E813" s="139"/>
      <c r="F813" s="139"/>
      <c r="G813" s="139"/>
      <c r="H813" s="139"/>
    </row>
    <row r="814" ht="15.75" customHeight="1">
      <c r="B814" s="139"/>
      <c r="C814" s="139"/>
      <c r="D814" s="139"/>
      <c r="E814" s="139"/>
      <c r="F814" s="139"/>
      <c r="G814" s="139"/>
      <c r="H814" s="139"/>
    </row>
    <row r="815" ht="15.75" customHeight="1">
      <c r="B815" s="139"/>
      <c r="C815" s="139"/>
      <c r="D815" s="139"/>
      <c r="E815" s="139"/>
      <c r="F815" s="139"/>
      <c r="G815" s="139"/>
      <c r="H815" s="139"/>
    </row>
    <row r="816" ht="15.75" customHeight="1">
      <c r="B816" s="139"/>
      <c r="C816" s="139"/>
      <c r="D816" s="139"/>
      <c r="E816" s="139"/>
      <c r="F816" s="139"/>
      <c r="G816" s="139"/>
      <c r="H816" s="139"/>
    </row>
    <row r="817" ht="15.75" customHeight="1">
      <c r="B817" s="139"/>
      <c r="C817" s="139"/>
      <c r="D817" s="139"/>
      <c r="E817" s="139"/>
      <c r="F817" s="139"/>
      <c r="G817" s="139"/>
      <c r="H817" s="139"/>
    </row>
    <row r="818" ht="15.75" customHeight="1">
      <c r="B818" s="139"/>
      <c r="C818" s="139"/>
      <c r="D818" s="139"/>
      <c r="E818" s="139"/>
      <c r="F818" s="139"/>
      <c r="G818" s="139"/>
      <c r="H818" s="139"/>
    </row>
    <row r="819" ht="15.75" customHeight="1">
      <c r="B819" s="139"/>
      <c r="C819" s="139"/>
      <c r="D819" s="139"/>
      <c r="E819" s="139"/>
      <c r="F819" s="139"/>
      <c r="G819" s="139"/>
      <c r="H819" s="139"/>
    </row>
    <row r="820" ht="15.75" customHeight="1">
      <c r="B820" s="139"/>
      <c r="C820" s="139"/>
      <c r="D820" s="139"/>
      <c r="E820" s="139"/>
      <c r="F820" s="139"/>
      <c r="G820" s="139"/>
      <c r="H820" s="139"/>
    </row>
    <row r="821" ht="15.75" customHeight="1">
      <c r="B821" s="139"/>
      <c r="C821" s="139"/>
      <c r="D821" s="139"/>
      <c r="E821" s="139"/>
      <c r="F821" s="139"/>
      <c r="G821" s="139"/>
      <c r="H821" s="139"/>
    </row>
    <row r="822" ht="15.75" customHeight="1">
      <c r="B822" s="139"/>
      <c r="C822" s="139"/>
      <c r="D822" s="139"/>
      <c r="E822" s="139"/>
      <c r="F822" s="139"/>
      <c r="G822" s="139"/>
      <c r="H822" s="139"/>
    </row>
    <row r="823" ht="15.75" customHeight="1">
      <c r="B823" s="139"/>
      <c r="C823" s="139"/>
      <c r="D823" s="139"/>
      <c r="E823" s="139"/>
      <c r="F823" s="139"/>
      <c r="G823" s="139"/>
      <c r="H823" s="139"/>
    </row>
    <row r="824" ht="15.75" customHeight="1">
      <c r="B824" s="139"/>
      <c r="C824" s="139"/>
      <c r="D824" s="139"/>
      <c r="E824" s="139"/>
      <c r="F824" s="139"/>
      <c r="G824" s="139"/>
      <c r="H824" s="139"/>
    </row>
    <row r="825" ht="15.75" customHeight="1">
      <c r="B825" s="139"/>
      <c r="C825" s="139"/>
      <c r="D825" s="139"/>
      <c r="E825" s="139"/>
      <c r="F825" s="139"/>
      <c r="G825" s="139"/>
      <c r="H825" s="139"/>
    </row>
    <row r="826" ht="15.75" customHeight="1">
      <c r="B826" s="139"/>
      <c r="C826" s="139"/>
      <c r="D826" s="139"/>
      <c r="E826" s="139"/>
      <c r="F826" s="139"/>
      <c r="G826" s="139"/>
      <c r="H826" s="139"/>
    </row>
    <row r="827" ht="15.75" customHeight="1">
      <c r="B827" s="139"/>
      <c r="C827" s="139"/>
      <c r="D827" s="139"/>
      <c r="E827" s="139"/>
      <c r="F827" s="139"/>
      <c r="G827" s="139"/>
      <c r="H827" s="139"/>
    </row>
    <row r="828" ht="15.75" customHeight="1">
      <c r="B828" s="139"/>
      <c r="C828" s="139"/>
      <c r="D828" s="139"/>
      <c r="E828" s="139"/>
      <c r="F828" s="139"/>
      <c r="G828" s="139"/>
      <c r="H828" s="139"/>
    </row>
    <row r="829" ht="15.75" customHeight="1">
      <c r="B829" s="139"/>
      <c r="C829" s="139"/>
      <c r="D829" s="139"/>
      <c r="E829" s="139"/>
      <c r="F829" s="139"/>
      <c r="G829" s="139"/>
      <c r="H829" s="139"/>
    </row>
    <row r="830" ht="15.75" customHeight="1">
      <c r="B830" s="139"/>
      <c r="C830" s="139"/>
      <c r="D830" s="139"/>
      <c r="E830" s="139"/>
      <c r="F830" s="139"/>
      <c r="G830" s="139"/>
      <c r="H830" s="139"/>
    </row>
    <row r="831" ht="15.75" customHeight="1">
      <c r="B831" s="139"/>
      <c r="C831" s="139"/>
      <c r="D831" s="139"/>
      <c r="E831" s="139"/>
      <c r="F831" s="139"/>
      <c r="G831" s="139"/>
      <c r="H831" s="139"/>
    </row>
    <row r="832" ht="15.75" customHeight="1">
      <c r="B832" s="139"/>
      <c r="C832" s="139"/>
      <c r="D832" s="139"/>
      <c r="E832" s="139"/>
      <c r="F832" s="139"/>
      <c r="G832" s="139"/>
      <c r="H832" s="139"/>
    </row>
    <row r="833" ht="15.75" customHeight="1">
      <c r="B833" s="139"/>
      <c r="C833" s="139"/>
      <c r="D833" s="139"/>
      <c r="E833" s="139"/>
      <c r="F833" s="139"/>
      <c r="G833" s="139"/>
      <c r="H833" s="139"/>
    </row>
    <row r="834" ht="15.75" customHeight="1">
      <c r="B834" s="139"/>
      <c r="C834" s="139"/>
      <c r="D834" s="139"/>
      <c r="E834" s="139"/>
      <c r="F834" s="139"/>
      <c r="G834" s="139"/>
      <c r="H834" s="139"/>
    </row>
    <row r="835" ht="15.75" customHeight="1">
      <c r="B835" s="139"/>
      <c r="C835" s="139"/>
      <c r="D835" s="139"/>
      <c r="E835" s="139"/>
      <c r="F835" s="139"/>
      <c r="G835" s="139"/>
      <c r="H835" s="139"/>
    </row>
    <row r="836" ht="15.75" customHeight="1">
      <c r="B836" s="139"/>
      <c r="C836" s="139"/>
      <c r="D836" s="139"/>
      <c r="E836" s="139"/>
      <c r="F836" s="139"/>
      <c r="G836" s="139"/>
      <c r="H836" s="139"/>
    </row>
    <row r="837" ht="15.75" customHeight="1">
      <c r="B837" s="139"/>
      <c r="C837" s="139"/>
      <c r="D837" s="139"/>
      <c r="E837" s="139"/>
      <c r="F837" s="139"/>
      <c r="G837" s="139"/>
      <c r="H837" s="139"/>
    </row>
    <row r="838" ht="15.75" customHeight="1">
      <c r="B838" s="139"/>
      <c r="C838" s="139"/>
      <c r="D838" s="139"/>
      <c r="E838" s="139"/>
      <c r="F838" s="139"/>
      <c r="G838" s="139"/>
      <c r="H838" s="139"/>
    </row>
    <row r="839" ht="15.75" customHeight="1">
      <c r="B839" s="139"/>
      <c r="C839" s="139"/>
      <c r="D839" s="139"/>
      <c r="E839" s="139"/>
      <c r="F839" s="139"/>
      <c r="G839" s="139"/>
      <c r="H839" s="139"/>
    </row>
    <row r="840" ht="15.75" customHeight="1">
      <c r="B840" s="139"/>
      <c r="C840" s="139"/>
      <c r="D840" s="139"/>
      <c r="E840" s="139"/>
      <c r="F840" s="139"/>
      <c r="G840" s="139"/>
      <c r="H840" s="139"/>
    </row>
    <row r="841" ht="15.75" customHeight="1">
      <c r="B841" s="139"/>
      <c r="C841" s="139"/>
      <c r="D841" s="139"/>
      <c r="E841" s="139"/>
      <c r="F841" s="139"/>
      <c r="G841" s="139"/>
      <c r="H841" s="139"/>
    </row>
    <row r="842" ht="15.75" customHeight="1">
      <c r="B842" s="139"/>
      <c r="C842" s="139"/>
      <c r="D842" s="139"/>
      <c r="E842" s="139"/>
      <c r="F842" s="139"/>
      <c r="G842" s="139"/>
      <c r="H842" s="139"/>
    </row>
    <row r="843" ht="15.75" customHeight="1">
      <c r="B843" s="139"/>
      <c r="C843" s="139"/>
      <c r="D843" s="139"/>
      <c r="E843" s="139"/>
      <c r="F843" s="139"/>
      <c r="G843" s="139"/>
      <c r="H843" s="139"/>
    </row>
    <row r="844" ht="15.75" customHeight="1">
      <c r="B844" s="139"/>
      <c r="C844" s="139"/>
      <c r="D844" s="139"/>
      <c r="E844" s="139"/>
      <c r="F844" s="139"/>
      <c r="G844" s="139"/>
      <c r="H844" s="139"/>
    </row>
    <row r="845" ht="15.75" customHeight="1">
      <c r="B845" s="139"/>
      <c r="C845" s="139"/>
      <c r="D845" s="139"/>
      <c r="E845" s="139"/>
      <c r="F845" s="139"/>
      <c r="G845" s="139"/>
      <c r="H845" s="139"/>
    </row>
    <row r="846" ht="15.75" customHeight="1">
      <c r="B846" s="139"/>
      <c r="C846" s="139"/>
      <c r="D846" s="139"/>
      <c r="E846" s="139"/>
      <c r="F846" s="139"/>
      <c r="G846" s="139"/>
      <c r="H846" s="139"/>
    </row>
    <row r="847" ht="15.75" customHeight="1">
      <c r="B847" s="139"/>
      <c r="C847" s="139"/>
      <c r="D847" s="139"/>
      <c r="E847" s="139"/>
      <c r="F847" s="139"/>
      <c r="G847" s="139"/>
      <c r="H847" s="139"/>
    </row>
    <row r="848" ht="15.75" customHeight="1">
      <c r="B848" s="139"/>
      <c r="C848" s="139"/>
      <c r="D848" s="139"/>
      <c r="E848" s="139"/>
      <c r="F848" s="139"/>
      <c r="G848" s="139"/>
      <c r="H848" s="139"/>
    </row>
    <row r="849" ht="15.75" customHeight="1">
      <c r="B849" s="139"/>
      <c r="C849" s="139"/>
      <c r="D849" s="139"/>
      <c r="E849" s="139"/>
      <c r="F849" s="139"/>
      <c r="G849" s="139"/>
      <c r="H849" s="139"/>
    </row>
    <row r="850" ht="15.75" customHeight="1">
      <c r="B850" s="139"/>
      <c r="C850" s="139"/>
      <c r="D850" s="139"/>
      <c r="E850" s="139"/>
      <c r="F850" s="139"/>
      <c r="G850" s="139"/>
      <c r="H850" s="139"/>
    </row>
    <row r="851" ht="15.75" customHeight="1">
      <c r="B851" s="139"/>
      <c r="C851" s="139"/>
      <c r="D851" s="139"/>
      <c r="E851" s="139"/>
      <c r="F851" s="139"/>
      <c r="G851" s="139"/>
      <c r="H851" s="139"/>
    </row>
    <row r="852" ht="15.75" customHeight="1">
      <c r="B852" s="139"/>
      <c r="C852" s="139"/>
      <c r="D852" s="139"/>
      <c r="E852" s="139"/>
      <c r="F852" s="139"/>
      <c r="G852" s="139"/>
      <c r="H852" s="139"/>
    </row>
    <row r="853" ht="15.75" customHeight="1">
      <c r="B853" s="139"/>
      <c r="C853" s="139"/>
      <c r="D853" s="139"/>
      <c r="E853" s="139"/>
      <c r="F853" s="139"/>
      <c r="G853" s="139"/>
      <c r="H853" s="139"/>
    </row>
    <row r="854" ht="15.75" customHeight="1">
      <c r="B854" s="139"/>
      <c r="C854" s="139"/>
      <c r="D854" s="139"/>
      <c r="E854" s="139"/>
      <c r="F854" s="139"/>
      <c r="G854" s="139"/>
      <c r="H854" s="139"/>
    </row>
    <row r="855" ht="15.75" customHeight="1">
      <c r="B855" s="139"/>
      <c r="C855" s="139"/>
      <c r="D855" s="139"/>
      <c r="E855" s="139"/>
      <c r="F855" s="139"/>
      <c r="G855" s="139"/>
      <c r="H855" s="139"/>
    </row>
    <row r="856" ht="15.75" customHeight="1">
      <c r="B856" s="139"/>
      <c r="C856" s="139"/>
      <c r="D856" s="139"/>
      <c r="E856" s="139"/>
      <c r="F856" s="139"/>
      <c r="G856" s="139"/>
      <c r="H856" s="139"/>
    </row>
    <row r="857" ht="15.75" customHeight="1">
      <c r="B857" s="139"/>
      <c r="C857" s="139"/>
      <c r="D857" s="139"/>
      <c r="E857" s="139"/>
      <c r="F857" s="139"/>
      <c r="G857" s="139"/>
      <c r="H857" s="139"/>
    </row>
    <row r="858" ht="15.75" customHeight="1">
      <c r="B858" s="139"/>
      <c r="C858" s="139"/>
      <c r="D858" s="139"/>
      <c r="E858" s="139"/>
      <c r="F858" s="139"/>
      <c r="G858" s="139"/>
      <c r="H858" s="139"/>
    </row>
    <row r="859" ht="15.75" customHeight="1">
      <c r="B859" s="139"/>
      <c r="C859" s="139"/>
      <c r="D859" s="139"/>
      <c r="E859" s="139"/>
      <c r="F859" s="139"/>
      <c r="G859" s="139"/>
      <c r="H859" s="139"/>
    </row>
    <row r="860" ht="15.75" customHeight="1">
      <c r="B860" s="139"/>
      <c r="C860" s="139"/>
      <c r="D860" s="139"/>
      <c r="E860" s="139"/>
      <c r="F860" s="139"/>
      <c r="G860" s="139"/>
      <c r="H860" s="139"/>
    </row>
    <row r="861" ht="15.75" customHeight="1">
      <c r="B861" s="139"/>
      <c r="C861" s="139"/>
      <c r="D861" s="139"/>
      <c r="E861" s="139"/>
      <c r="F861" s="139"/>
      <c r="G861" s="139"/>
      <c r="H861" s="139"/>
    </row>
    <row r="862" ht="15.75" customHeight="1">
      <c r="B862" s="139"/>
      <c r="C862" s="139"/>
      <c r="D862" s="139"/>
      <c r="E862" s="139"/>
      <c r="F862" s="139"/>
      <c r="G862" s="139"/>
      <c r="H862" s="139"/>
    </row>
    <row r="863" ht="15.75" customHeight="1">
      <c r="B863" s="139"/>
      <c r="C863" s="139"/>
      <c r="D863" s="139"/>
      <c r="E863" s="139"/>
      <c r="F863" s="139"/>
      <c r="G863" s="139"/>
      <c r="H863" s="139"/>
    </row>
    <row r="864" ht="15.75" customHeight="1">
      <c r="B864" s="139"/>
      <c r="C864" s="139"/>
      <c r="D864" s="139"/>
      <c r="E864" s="139"/>
      <c r="F864" s="139"/>
      <c r="G864" s="139"/>
      <c r="H864" s="139"/>
    </row>
    <row r="865" ht="15.75" customHeight="1">
      <c r="B865" s="139"/>
      <c r="C865" s="139"/>
      <c r="D865" s="139"/>
      <c r="E865" s="139"/>
      <c r="F865" s="139"/>
      <c r="G865" s="139"/>
      <c r="H865" s="139"/>
    </row>
    <row r="866" ht="15.75" customHeight="1">
      <c r="B866" s="139"/>
      <c r="C866" s="139"/>
      <c r="D866" s="139"/>
      <c r="E866" s="139"/>
      <c r="F866" s="139"/>
      <c r="G866" s="139"/>
      <c r="H866" s="139"/>
    </row>
    <row r="867" ht="15.75" customHeight="1">
      <c r="B867" s="139"/>
      <c r="C867" s="139"/>
      <c r="D867" s="139"/>
      <c r="E867" s="139"/>
      <c r="F867" s="139"/>
      <c r="G867" s="139"/>
      <c r="H867" s="139"/>
    </row>
    <row r="868" ht="15.75" customHeight="1">
      <c r="B868" s="139"/>
      <c r="C868" s="139"/>
      <c r="D868" s="139"/>
      <c r="E868" s="139"/>
      <c r="F868" s="139"/>
      <c r="G868" s="139"/>
      <c r="H868" s="139"/>
    </row>
    <row r="869" ht="15.75" customHeight="1">
      <c r="B869" s="139"/>
      <c r="C869" s="139"/>
      <c r="D869" s="139"/>
      <c r="E869" s="139"/>
      <c r="F869" s="139"/>
      <c r="G869" s="139"/>
      <c r="H869" s="139"/>
    </row>
    <row r="870" ht="15.75" customHeight="1">
      <c r="B870" s="139"/>
      <c r="C870" s="139"/>
      <c r="D870" s="139"/>
      <c r="E870" s="139"/>
      <c r="F870" s="139"/>
      <c r="G870" s="139"/>
      <c r="H870" s="139"/>
    </row>
    <row r="871" ht="15.75" customHeight="1">
      <c r="B871" s="139"/>
      <c r="C871" s="139"/>
      <c r="D871" s="139"/>
      <c r="E871" s="139"/>
      <c r="F871" s="139"/>
      <c r="G871" s="139"/>
      <c r="H871" s="139"/>
    </row>
    <row r="872" ht="15.75" customHeight="1">
      <c r="B872" s="139"/>
      <c r="C872" s="139"/>
      <c r="D872" s="139"/>
      <c r="E872" s="139"/>
      <c r="F872" s="139"/>
      <c r="G872" s="139"/>
      <c r="H872" s="139"/>
    </row>
    <row r="873" ht="15.75" customHeight="1">
      <c r="B873" s="139"/>
      <c r="C873" s="139"/>
      <c r="D873" s="139"/>
      <c r="E873" s="139"/>
      <c r="F873" s="139"/>
      <c r="G873" s="139"/>
      <c r="H873" s="139"/>
    </row>
    <row r="874" ht="15.75" customHeight="1">
      <c r="B874" s="139"/>
      <c r="C874" s="139"/>
      <c r="D874" s="139"/>
      <c r="E874" s="139"/>
      <c r="F874" s="139"/>
      <c r="G874" s="139"/>
      <c r="H874" s="139"/>
    </row>
    <row r="875" ht="15.75" customHeight="1">
      <c r="B875" s="139"/>
      <c r="C875" s="139"/>
      <c r="D875" s="139"/>
      <c r="E875" s="139"/>
      <c r="F875" s="139"/>
      <c r="G875" s="139"/>
      <c r="H875" s="139"/>
    </row>
    <row r="876" ht="15.75" customHeight="1">
      <c r="B876" s="139"/>
      <c r="C876" s="139"/>
      <c r="D876" s="139"/>
      <c r="E876" s="139"/>
      <c r="F876" s="139"/>
      <c r="G876" s="139"/>
      <c r="H876" s="139"/>
    </row>
    <row r="877" ht="15.75" customHeight="1">
      <c r="B877" s="139"/>
      <c r="C877" s="139"/>
      <c r="D877" s="139"/>
      <c r="E877" s="139"/>
      <c r="F877" s="139"/>
      <c r="G877" s="139"/>
      <c r="H877" s="139"/>
    </row>
    <row r="878" ht="15.75" customHeight="1">
      <c r="B878" s="139"/>
      <c r="C878" s="139"/>
      <c r="D878" s="139"/>
      <c r="E878" s="139"/>
      <c r="F878" s="139"/>
      <c r="G878" s="139"/>
      <c r="H878" s="139"/>
    </row>
    <row r="879" ht="15.75" customHeight="1">
      <c r="B879" s="139"/>
      <c r="C879" s="139"/>
      <c r="D879" s="139"/>
      <c r="E879" s="139"/>
      <c r="F879" s="139"/>
      <c r="G879" s="139"/>
      <c r="H879" s="139"/>
    </row>
    <row r="880" ht="15.75" customHeight="1">
      <c r="B880" s="139"/>
      <c r="C880" s="139"/>
      <c r="D880" s="139"/>
      <c r="E880" s="139"/>
      <c r="F880" s="139"/>
      <c r="G880" s="139"/>
      <c r="H880" s="139"/>
    </row>
    <row r="881" ht="15.75" customHeight="1">
      <c r="B881" s="139"/>
      <c r="C881" s="139"/>
      <c r="D881" s="139"/>
      <c r="E881" s="139"/>
      <c r="F881" s="139"/>
      <c r="G881" s="139"/>
      <c r="H881" s="139"/>
    </row>
    <row r="882" ht="15.75" customHeight="1">
      <c r="B882" s="139"/>
      <c r="C882" s="139"/>
      <c r="D882" s="139"/>
      <c r="E882" s="139"/>
      <c r="F882" s="139"/>
      <c r="G882" s="139"/>
      <c r="H882" s="139"/>
    </row>
    <row r="883" ht="15.75" customHeight="1">
      <c r="B883" s="139"/>
      <c r="C883" s="139"/>
      <c r="D883" s="139"/>
      <c r="E883" s="139"/>
      <c r="F883" s="139"/>
      <c r="G883" s="139"/>
      <c r="H883" s="139"/>
    </row>
    <row r="884" ht="15.75" customHeight="1">
      <c r="B884" s="139"/>
      <c r="C884" s="139"/>
      <c r="D884" s="139"/>
      <c r="E884" s="139"/>
      <c r="F884" s="139"/>
      <c r="G884" s="139"/>
      <c r="H884" s="139"/>
    </row>
    <row r="885" ht="15.75" customHeight="1">
      <c r="B885" s="139"/>
      <c r="C885" s="139"/>
      <c r="D885" s="139"/>
      <c r="E885" s="139"/>
      <c r="F885" s="139"/>
      <c r="G885" s="139"/>
      <c r="H885" s="139"/>
    </row>
    <row r="886" ht="15.75" customHeight="1">
      <c r="B886" s="139"/>
      <c r="C886" s="139"/>
      <c r="D886" s="139"/>
      <c r="E886" s="139"/>
      <c r="F886" s="139"/>
      <c r="G886" s="139"/>
      <c r="H886" s="139"/>
    </row>
    <row r="887" ht="15.75" customHeight="1">
      <c r="B887" s="139"/>
      <c r="C887" s="139"/>
      <c r="D887" s="139"/>
      <c r="E887" s="139"/>
      <c r="F887" s="139"/>
      <c r="G887" s="139"/>
      <c r="H887" s="139"/>
    </row>
    <row r="888" ht="15.75" customHeight="1">
      <c r="B888" s="139"/>
      <c r="C888" s="139"/>
      <c r="D888" s="139"/>
      <c r="E888" s="139"/>
      <c r="F888" s="139"/>
      <c r="G888" s="139"/>
      <c r="H888" s="139"/>
    </row>
    <row r="889" ht="15.75" customHeight="1">
      <c r="B889" s="139"/>
      <c r="C889" s="139"/>
      <c r="D889" s="139"/>
      <c r="E889" s="139"/>
      <c r="F889" s="139"/>
      <c r="G889" s="139"/>
      <c r="H889" s="139"/>
    </row>
    <row r="890" ht="15.75" customHeight="1">
      <c r="B890" s="139"/>
      <c r="C890" s="139"/>
      <c r="D890" s="139"/>
      <c r="E890" s="139"/>
      <c r="F890" s="139"/>
      <c r="G890" s="139"/>
      <c r="H890" s="139"/>
    </row>
    <row r="891" ht="15.75" customHeight="1">
      <c r="B891" s="139"/>
      <c r="C891" s="139"/>
      <c r="D891" s="139"/>
      <c r="E891" s="139"/>
      <c r="F891" s="139"/>
      <c r="G891" s="139"/>
      <c r="H891" s="139"/>
    </row>
    <row r="892" ht="15.75" customHeight="1">
      <c r="B892" s="139"/>
      <c r="C892" s="139"/>
      <c r="D892" s="139"/>
      <c r="E892" s="139"/>
      <c r="F892" s="139"/>
      <c r="G892" s="139"/>
      <c r="H892" s="139"/>
    </row>
    <row r="893" ht="15.75" customHeight="1">
      <c r="B893" s="139"/>
      <c r="C893" s="139"/>
      <c r="D893" s="139"/>
      <c r="E893" s="139"/>
      <c r="F893" s="139"/>
      <c r="G893" s="139"/>
      <c r="H893" s="139"/>
    </row>
    <row r="894" ht="15.75" customHeight="1">
      <c r="B894" s="139"/>
      <c r="C894" s="139"/>
      <c r="D894" s="139"/>
      <c r="E894" s="139"/>
      <c r="F894" s="139"/>
      <c r="G894" s="139"/>
      <c r="H894" s="139"/>
    </row>
    <row r="895" ht="15.75" customHeight="1">
      <c r="B895" s="139"/>
      <c r="C895" s="139"/>
      <c r="D895" s="139"/>
      <c r="E895" s="139"/>
      <c r="F895" s="139"/>
      <c r="G895" s="139"/>
      <c r="H895" s="139"/>
    </row>
    <row r="896" ht="15.75" customHeight="1">
      <c r="B896" s="139"/>
      <c r="C896" s="139"/>
      <c r="D896" s="139"/>
      <c r="E896" s="139"/>
      <c r="F896" s="139"/>
      <c r="G896" s="139"/>
      <c r="H896" s="139"/>
    </row>
    <row r="897" ht="15.75" customHeight="1">
      <c r="B897" s="139"/>
      <c r="C897" s="139"/>
      <c r="D897" s="139"/>
      <c r="E897" s="139"/>
      <c r="F897" s="139"/>
      <c r="G897" s="139"/>
      <c r="H897" s="139"/>
    </row>
    <row r="898" ht="15.75" customHeight="1">
      <c r="B898" s="139"/>
      <c r="C898" s="139"/>
      <c r="D898" s="139"/>
      <c r="E898" s="139"/>
      <c r="F898" s="139"/>
      <c r="G898" s="139"/>
      <c r="H898" s="139"/>
    </row>
    <row r="899" ht="15.75" customHeight="1">
      <c r="B899" s="139"/>
      <c r="C899" s="139"/>
      <c r="D899" s="139"/>
      <c r="E899" s="139"/>
      <c r="F899" s="139"/>
      <c r="G899" s="139"/>
      <c r="H899" s="139"/>
    </row>
    <row r="900" ht="15.75" customHeight="1">
      <c r="B900" s="139"/>
      <c r="C900" s="139"/>
      <c r="D900" s="139"/>
      <c r="E900" s="139"/>
      <c r="F900" s="139"/>
      <c r="G900" s="139"/>
      <c r="H900" s="139"/>
    </row>
    <row r="901" ht="15.75" customHeight="1">
      <c r="B901" s="139"/>
      <c r="C901" s="139"/>
      <c r="D901" s="139"/>
      <c r="E901" s="139"/>
      <c r="F901" s="139"/>
      <c r="G901" s="139"/>
      <c r="H901" s="139"/>
    </row>
    <row r="902" ht="15.75" customHeight="1">
      <c r="B902" s="139"/>
      <c r="C902" s="139"/>
      <c r="D902" s="139"/>
      <c r="E902" s="139"/>
      <c r="F902" s="139"/>
      <c r="G902" s="139"/>
      <c r="H902" s="139"/>
    </row>
    <row r="903" ht="15.75" customHeight="1">
      <c r="B903" s="139"/>
      <c r="C903" s="139"/>
      <c r="D903" s="139"/>
      <c r="E903" s="139"/>
      <c r="F903" s="139"/>
      <c r="G903" s="139"/>
      <c r="H903" s="139"/>
    </row>
    <row r="904" ht="15.75" customHeight="1">
      <c r="B904" s="139"/>
      <c r="C904" s="139"/>
      <c r="D904" s="139"/>
      <c r="E904" s="139"/>
      <c r="F904" s="139"/>
      <c r="G904" s="139"/>
      <c r="H904" s="139"/>
    </row>
    <row r="905" ht="15.75" customHeight="1">
      <c r="B905" s="139"/>
      <c r="C905" s="139"/>
      <c r="D905" s="139"/>
      <c r="E905" s="139"/>
      <c r="F905" s="139"/>
      <c r="G905" s="139"/>
      <c r="H905" s="139"/>
    </row>
    <row r="906" ht="15.75" customHeight="1">
      <c r="B906" s="139"/>
      <c r="C906" s="139"/>
      <c r="D906" s="139"/>
      <c r="E906" s="139"/>
      <c r="F906" s="139"/>
      <c r="G906" s="139"/>
      <c r="H906" s="139"/>
    </row>
    <row r="907" ht="15.75" customHeight="1">
      <c r="B907" s="139"/>
      <c r="C907" s="139"/>
      <c r="D907" s="139"/>
      <c r="E907" s="139"/>
      <c r="F907" s="139"/>
      <c r="G907" s="139"/>
      <c r="H907" s="139"/>
    </row>
    <row r="908" ht="15.75" customHeight="1">
      <c r="B908" s="139"/>
      <c r="C908" s="139"/>
      <c r="D908" s="139"/>
      <c r="E908" s="139"/>
      <c r="F908" s="139"/>
      <c r="G908" s="139"/>
      <c r="H908" s="139"/>
    </row>
    <row r="909" ht="15.75" customHeight="1">
      <c r="B909" s="139"/>
      <c r="C909" s="139"/>
      <c r="D909" s="139"/>
      <c r="E909" s="139"/>
      <c r="F909" s="139"/>
      <c r="G909" s="139"/>
      <c r="H909" s="139"/>
    </row>
    <row r="910" ht="15.75" customHeight="1">
      <c r="B910" s="139"/>
      <c r="C910" s="139"/>
      <c r="D910" s="139"/>
      <c r="E910" s="139"/>
      <c r="F910" s="139"/>
      <c r="G910" s="139"/>
      <c r="H910" s="139"/>
    </row>
    <row r="911" ht="15.75" customHeight="1">
      <c r="B911" s="139"/>
      <c r="C911" s="139"/>
      <c r="D911" s="139"/>
      <c r="E911" s="139"/>
      <c r="F911" s="139"/>
      <c r="G911" s="139"/>
      <c r="H911" s="139"/>
    </row>
    <row r="912" ht="15.75" customHeight="1">
      <c r="B912" s="139"/>
      <c r="C912" s="139"/>
      <c r="D912" s="139"/>
      <c r="E912" s="139"/>
      <c r="F912" s="139"/>
      <c r="G912" s="139"/>
      <c r="H912" s="139"/>
    </row>
    <row r="913" ht="15.75" customHeight="1">
      <c r="B913" s="139"/>
      <c r="C913" s="139"/>
      <c r="D913" s="139"/>
      <c r="E913" s="139"/>
      <c r="F913" s="139"/>
      <c r="G913" s="139"/>
      <c r="H913" s="139"/>
    </row>
    <row r="914" ht="15.75" customHeight="1">
      <c r="B914" s="139"/>
      <c r="C914" s="139"/>
      <c r="D914" s="139"/>
      <c r="E914" s="139"/>
      <c r="F914" s="139"/>
      <c r="G914" s="139"/>
      <c r="H914" s="139"/>
    </row>
    <row r="915" ht="15.75" customHeight="1">
      <c r="B915" s="139"/>
      <c r="C915" s="139"/>
      <c r="D915" s="139"/>
      <c r="E915" s="139"/>
      <c r="F915" s="139"/>
      <c r="G915" s="139"/>
      <c r="H915" s="139"/>
    </row>
    <row r="916" ht="15.75" customHeight="1">
      <c r="B916" s="139"/>
      <c r="C916" s="139"/>
      <c r="D916" s="139"/>
      <c r="E916" s="139"/>
      <c r="F916" s="139"/>
      <c r="G916" s="139"/>
      <c r="H916" s="139"/>
    </row>
    <row r="917" ht="15.75" customHeight="1">
      <c r="B917" s="139"/>
      <c r="C917" s="139"/>
      <c r="D917" s="139"/>
      <c r="E917" s="139"/>
      <c r="F917" s="139"/>
      <c r="G917" s="139"/>
      <c r="H917" s="139"/>
    </row>
    <row r="918" ht="15.75" customHeight="1">
      <c r="B918" s="139"/>
      <c r="C918" s="139"/>
      <c r="D918" s="139"/>
      <c r="E918" s="139"/>
      <c r="F918" s="139"/>
      <c r="G918" s="139"/>
      <c r="H918" s="139"/>
    </row>
    <row r="919" ht="15.75" customHeight="1">
      <c r="B919" s="139"/>
      <c r="C919" s="139"/>
      <c r="D919" s="139"/>
      <c r="E919" s="139"/>
      <c r="F919" s="139"/>
      <c r="G919" s="139"/>
      <c r="H919" s="139"/>
    </row>
    <row r="920" ht="15.75" customHeight="1">
      <c r="B920" s="139"/>
      <c r="C920" s="139"/>
      <c r="D920" s="139"/>
      <c r="E920" s="139"/>
      <c r="F920" s="139"/>
      <c r="G920" s="139"/>
      <c r="H920" s="139"/>
    </row>
    <row r="921" ht="15.75" customHeight="1">
      <c r="B921" s="139"/>
      <c r="C921" s="139"/>
      <c r="D921" s="139"/>
      <c r="E921" s="139"/>
      <c r="F921" s="139"/>
      <c r="G921" s="139"/>
      <c r="H921" s="139"/>
    </row>
    <row r="922" ht="15.75" customHeight="1">
      <c r="B922" s="139"/>
      <c r="C922" s="139"/>
      <c r="D922" s="139"/>
      <c r="E922" s="139"/>
      <c r="F922" s="139"/>
      <c r="G922" s="139"/>
      <c r="H922" s="139"/>
    </row>
    <row r="923" ht="15.75" customHeight="1">
      <c r="B923" s="139"/>
      <c r="C923" s="139"/>
      <c r="D923" s="139"/>
      <c r="E923" s="139"/>
      <c r="F923" s="139"/>
      <c r="G923" s="139"/>
      <c r="H923" s="139"/>
    </row>
    <row r="924" ht="15.75" customHeight="1">
      <c r="B924" s="139"/>
      <c r="C924" s="139"/>
      <c r="D924" s="139"/>
      <c r="E924" s="139"/>
      <c r="F924" s="139"/>
      <c r="G924" s="139"/>
      <c r="H924" s="139"/>
    </row>
    <row r="925" ht="15.75" customHeight="1">
      <c r="B925" s="139"/>
      <c r="C925" s="139"/>
      <c r="D925" s="139"/>
      <c r="E925" s="139"/>
      <c r="F925" s="139"/>
      <c r="G925" s="139"/>
      <c r="H925" s="139"/>
    </row>
    <row r="926" ht="15.75" customHeight="1">
      <c r="B926" s="139"/>
      <c r="C926" s="139"/>
      <c r="D926" s="139"/>
      <c r="E926" s="139"/>
      <c r="F926" s="139"/>
      <c r="G926" s="139"/>
      <c r="H926" s="139"/>
    </row>
    <row r="927" ht="15.75" customHeight="1">
      <c r="B927" s="139"/>
      <c r="C927" s="139"/>
      <c r="D927" s="139"/>
      <c r="E927" s="139"/>
      <c r="F927" s="139"/>
      <c r="G927" s="139"/>
      <c r="H927" s="139"/>
    </row>
    <row r="928" ht="15.75" customHeight="1">
      <c r="B928" s="139"/>
      <c r="C928" s="139"/>
      <c r="D928" s="139"/>
      <c r="E928" s="139"/>
      <c r="F928" s="139"/>
      <c r="G928" s="139"/>
      <c r="H928" s="139"/>
    </row>
    <row r="929" ht="15.75" customHeight="1">
      <c r="B929" s="139"/>
      <c r="C929" s="139"/>
      <c r="D929" s="139"/>
      <c r="E929" s="139"/>
      <c r="F929" s="139"/>
      <c r="G929" s="139"/>
      <c r="H929" s="139"/>
    </row>
    <row r="930" ht="15.75" customHeight="1">
      <c r="B930" s="139"/>
      <c r="C930" s="139"/>
      <c r="D930" s="139"/>
      <c r="E930" s="139"/>
      <c r="F930" s="139"/>
      <c r="G930" s="139"/>
      <c r="H930" s="139"/>
    </row>
    <row r="931" ht="15.75" customHeight="1">
      <c r="B931" s="139"/>
      <c r="C931" s="139"/>
      <c r="D931" s="139"/>
      <c r="E931" s="139"/>
      <c r="F931" s="139"/>
      <c r="G931" s="139"/>
      <c r="H931" s="139"/>
    </row>
    <row r="932" ht="15.75" customHeight="1">
      <c r="B932" s="139"/>
      <c r="C932" s="139"/>
      <c r="D932" s="139"/>
      <c r="E932" s="139"/>
      <c r="F932" s="139"/>
      <c r="G932" s="139"/>
      <c r="H932" s="139"/>
    </row>
    <row r="933" ht="15.75" customHeight="1">
      <c r="B933" s="139"/>
      <c r="C933" s="139"/>
      <c r="D933" s="139"/>
      <c r="E933" s="139"/>
      <c r="F933" s="139"/>
      <c r="G933" s="139"/>
      <c r="H933" s="139"/>
    </row>
    <row r="934" ht="15.75" customHeight="1">
      <c r="B934" s="139"/>
      <c r="C934" s="139"/>
      <c r="D934" s="139"/>
      <c r="E934" s="139"/>
      <c r="F934" s="139"/>
      <c r="G934" s="139"/>
      <c r="H934" s="139"/>
    </row>
    <row r="935" ht="15.75" customHeight="1">
      <c r="B935" s="139"/>
      <c r="C935" s="139"/>
      <c r="D935" s="139"/>
      <c r="E935" s="139"/>
      <c r="F935" s="139"/>
      <c r="G935" s="139"/>
      <c r="H935" s="139"/>
    </row>
    <row r="936" ht="15.75" customHeight="1">
      <c r="B936" s="139"/>
      <c r="C936" s="139"/>
      <c r="D936" s="139"/>
      <c r="E936" s="139"/>
      <c r="F936" s="139"/>
      <c r="G936" s="139"/>
      <c r="H936" s="139"/>
    </row>
    <row r="937" ht="15.75" customHeight="1">
      <c r="B937" s="139"/>
      <c r="C937" s="139"/>
      <c r="D937" s="139"/>
      <c r="E937" s="139"/>
      <c r="F937" s="139"/>
      <c r="G937" s="139"/>
      <c r="H937" s="139"/>
    </row>
    <row r="938" ht="15.75" customHeight="1">
      <c r="B938" s="139"/>
      <c r="C938" s="139"/>
      <c r="D938" s="139"/>
      <c r="E938" s="139"/>
      <c r="F938" s="139"/>
      <c r="G938" s="139"/>
      <c r="H938" s="139"/>
    </row>
    <row r="939" ht="15.75" customHeight="1">
      <c r="B939" s="139"/>
      <c r="C939" s="139"/>
      <c r="D939" s="139"/>
      <c r="E939" s="139"/>
      <c r="F939" s="139"/>
      <c r="G939" s="139"/>
      <c r="H939" s="139"/>
    </row>
    <row r="940" ht="15.75" customHeight="1">
      <c r="B940" s="139"/>
      <c r="C940" s="139"/>
      <c r="D940" s="139"/>
      <c r="E940" s="139"/>
      <c r="F940" s="139"/>
      <c r="G940" s="139"/>
      <c r="H940" s="139"/>
    </row>
    <row r="941" ht="15.75" customHeight="1">
      <c r="B941" s="139"/>
      <c r="C941" s="139"/>
      <c r="D941" s="139"/>
      <c r="E941" s="139"/>
      <c r="F941" s="139"/>
      <c r="G941" s="139"/>
      <c r="H941" s="139"/>
    </row>
    <row r="942" ht="15.75" customHeight="1">
      <c r="B942" s="139"/>
      <c r="C942" s="139"/>
      <c r="D942" s="139"/>
      <c r="E942" s="139"/>
      <c r="F942" s="139"/>
      <c r="G942" s="139"/>
      <c r="H942" s="139"/>
    </row>
    <row r="943" ht="15.75" customHeight="1">
      <c r="B943" s="139"/>
      <c r="C943" s="139"/>
      <c r="D943" s="139"/>
      <c r="E943" s="139"/>
      <c r="F943" s="139"/>
      <c r="G943" s="139"/>
      <c r="H943" s="139"/>
    </row>
    <row r="944" ht="15.75" customHeight="1">
      <c r="B944" s="139"/>
      <c r="C944" s="139"/>
      <c r="D944" s="139"/>
      <c r="E944" s="139"/>
      <c r="F944" s="139"/>
      <c r="G944" s="139"/>
      <c r="H944" s="139"/>
    </row>
    <row r="945" ht="15.75" customHeight="1">
      <c r="B945" s="139"/>
      <c r="C945" s="139"/>
      <c r="D945" s="139"/>
      <c r="E945" s="139"/>
      <c r="F945" s="139"/>
      <c r="G945" s="139"/>
      <c r="H945" s="139"/>
    </row>
    <row r="946" ht="15.75" customHeight="1">
      <c r="B946" s="139"/>
      <c r="C946" s="139"/>
      <c r="D946" s="139"/>
      <c r="E946" s="139"/>
      <c r="F946" s="139"/>
      <c r="G946" s="139"/>
      <c r="H946" s="139"/>
    </row>
    <row r="947" ht="15.75" customHeight="1">
      <c r="B947" s="139"/>
      <c r="C947" s="139"/>
      <c r="D947" s="139"/>
      <c r="E947" s="139"/>
      <c r="F947" s="139"/>
      <c r="G947" s="139"/>
      <c r="H947" s="139"/>
    </row>
    <row r="948" ht="15.75" customHeight="1">
      <c r="B948" s="139"/>
      <c r="C948" s="139"/>
      <c r="D948" s="139"/>
      <c r="E948" s="139"/>
      <c r="F948" s="139"/>
      <c r="G948" s="139"/>
      <c r="H948" s="139"/>
    </row>
    <row r="949" ht="15.75" customHeight="1">
      <c r="B949" s="139"/>
      <c r="C949" s="139"/>
      <c r="D949" s="139"/>
      <c r="E949" s="139"/>
      <c r="F949" s="139"/>
      <c r="G949" s="139"/>
      <c r="H949" s="139"/>
    </row>
    <row r="950" ht="15.75" customHeight="1">
      <c r="B950" s="139"/>
      <c r="C950" s="139"/>
      <c r="D950" s="139"/>
      <c r="E950" s="139"/>
      <c r="F950" s="139"/>
      <c r="G950" s="139"/>
      <c r="H950" s="139"/>
    </row>
    <row r="951" ht="15.75" customHeight="1">
      <c r="B951" s="139"/>
      <c r="C951" s="139"/>
      <c r="D951" s="139"/>
      <c r="E951" s="139"/>
      <c r="F951" s="139"/>
      <c r="G951" s="139"/>
      <c r="H951" s="139"/>
    </row>
    <row r="952" ht="15.75" customHeight="1">
      <c r="B952" s="139"/>
      <c r="C952" s="139"/>
      <c r="D952" s="139"/>
      <c r="E952" s="139"/>
      <c r="F952" s="139"/>
      <c r="G952" s="139"/>
      <c r="H952" s="139"/>
    </row>
    <row r="953" ht="15.75" customHeight="1">
      <c r="B953" s="139"/>
      <c r="C953" s="139"/>
      <c r="D953" s="139"/>
      <c r="E953" s="139"/>
      <c r="F953" s="139"/>
      <c r="G953" s="139"/>
      <c r="H953" s="139"/>
    </row>
    <row r="954" ht="15.75" customHeight="1">
      <c r="B954" s="139"/>
      <c r="C954" s="139"/>
      <c r="D954" s="139"/>
      <c r="E954" s="139"/>
      <c r="F954" s="139"/>
      <c r="G954" s="139"/>
      <c r="H954" s="139"/>
    </row>
    <row r="955" ht="15.75" customHeight="1">
      <c r="B955" s="139"/>
      <c r="C955" s="139"/>
      <c r="D955" s="139"/>
      <c r="E955" s="139"/>
      <c r="F955" s="139"/>
      <c r="G955" s="139"/>
      <c r="H955" s="139"/>
    </row>
    <row r="956" ht="15.75" customHeight="1">
      <c r="B956" s="139"/>
      <c r="C956" s="139"/>
      <c r="D956" s="139"/>
      <c r="E956" s="139"/>
      <c r="F956" s="139"/>
      <c r="G956" s="139"/>
      <c r="H956" s="139"/>
    </row>
    <row r="957" ht="15.75" customHeight="1">
      <c r="B957" s="139"/>
      <c r="C957" s="139"/>
      <c r="D957" s="139"/>
      <c r="E957" s="139"/>
      <c r="F957" s="139"/>
      <c r="G957" s="139"/>
      <c r="H957" s="139"/>
    </row>
    <row r="958" ht="15.75" customHeight="1">
      <c r="B958" s="139"/>
      <c r="C958" s="139"/>
      <c r="D958" s="139"/>
      <c r="E958" s="139"/>
      <c r="F958" s="139"/>
      <c r="G958" s="139"/>
      <c r="H958" s="139"/>
    </row>
    <row r="959" ht="15.75" customHeight="1">
      <c r="B959" s="139"/>
      <c r="C959" s="139"/>
      <c r="D959" s="139"/>
      <c r="E959" s="139"/>
      <c r="F959" s="139"/>
      <c r="G959" s="139"/>
      <c r="H959" s="139"/>
    </row>
    <row r="960" ht="15.75" customHeight="1">
      <c r="B960" s="139"/>
      <c r="C960" s="139"/>
      <c r="D960" s="139"/>
      <c r="E960" s="139"/>
      <c r="F960" s="139"/>
      <c r="G960" s="139"/>
      <c r="H960" s="139"/>
    </row>
    <row r="961" ht="15.75" customHeight="1">
      <c r="B961" s="139"/>
      <c r="C961" s="139"/>
      <c r="D961" s="139"/>
      <c r="E961" s="139"/>
      <c r="F961" s="139"/>
      <c r="G961" s="139"/>
      <c r="H961" s="139"/>
    </row>
    <row r="962" ht="15.75" customHeight="1">
      <c r="B962" s="139"/>
      <c r="C962" s="139"/>
      <c r="D962" s="139"/>
      <c r="E962" s="139"/>
      <c r="F962" s="139"/>
      <c r="G962" s="139"/>
      <c r="H962" s="139"/>
    </row>
    <row r="963" ht="15.75" customHeight="1">
      <c r="B963" s="139"/>
      <c r="C963" s="139"/>
      <c r="D963" s="139"/>
      <c r="E963" s="139"/>
      <c r="F963" s="139"/>
      <c r="G963" s="139"/>
      <c r="H963" s="139"/>
    </row>
    <row r="964" ht="15.75" customHeight="1">
      <c r="B964" s="139"/>
      <c r="C964" s="139"/>
      <c r="D964" s="139"/>
      <c r="E964" s="139"/>
      <c r="F964" s="139"/>
      <c r="G964" s="139"/>
      <c r="H964" s="139"/>
    </row>
    <row r="965" ht="15.75" customHeight="1">
      <c r="B965" s="139"/>
      <c r="C965" s="139"/>
      <c r="D965" s="139"/>
      <c r="E965" s="139"/>
      <c r="F965" s="139"/>
      <c r="G965" s="139"/>
      <c r="H965" s="139"/>
    </row>
    <row r="966" ht="15.75" customHeight="1">
      <c r="B966" s="139"/>
      <c r="C966" s="139"/>
      <c r="D966" s="139"/>
      <c r="E966" s="139"/>
      <c r="F966" s="139"/>
      <c r="G966" s="139"/>
      <c r="H966" s="139"/>
    </row>
    <row r="967" ht="15.75" customHeight="1">
      <c r="B967" s="139"/>
      <c r="C967" s="139"/>
      <c r="D967" s="139"/>
      <c r="E967" s="139"/>
      <c r="F967" s="139"/>
      <c r="G967" s="139"/>
      <c r="H967" s="139"/>
    </row>
    <row r="968" ht="15.75" customHeight="1">
      <c r="B968" s="139"/>
      <c r="C968" s="139"/>
      <c r="D968" s="139"/>
      <c r="E968" s="139"/>
      <c r="F968" s="139"/>
      <c r="G968" s="139"/>
      <c r="H968" s="139"/>
    </row>
    <row r="969" ht="15.75" customHeight="1">
      <c r="B969" s="139"/>
      <c r="C969" s="139"/>
      <c r="D969" s="139"/>
      <c r="E969" s="139"/>
      <c r="F969" s="139"/>
      <c r="G969" s="139"/>
      <c r="H969" s="139"/>
    </row>
    <row r="970" ht="15.75" customHeight="1">
      <c r="B970" s="139"/>
      <c r="C970" s="139"/>
      <c r="D970" s="139"/>
      <c r="E970" s="139"/>
      <c r="F970" s="139"/>
      <c r="G970" s="139"/>
      <c r="H970" s="139"/>
    </row>
    <row r="971" ht="15.75" customHeight="1">
      <c r="B971" s="139"/>
      <c r="C971" s="139"/>
      <c r="D971" s="139"/>
      <c r="E971" s="139"/>
      <c r="F971" s="139"/>
      <c r="G971" s="139"/>
      <c r="H971" s="139"/>
    </row>
    <row r="972" ht="15.75" customHeight="1">
      <c r="B972" s="139"/>
      <c r="C972" s="139"/>
      <c r="D972" s="139"/>
      <c r="E972" s="139"/>
      <c r="F972" s="139"/>
      <c r="G972" s="139"/>
      <c r="H972" s="139"/>
    </row>
    <row r="973" ht="15.75" customHeight="1">
      <c r="B973" s="139"/>
      <c r="C973" s="139"/>
      <c r="D973" s="139"/>
      <c r="E973" s="139"/>
      <c r="F973" s="139"/>
      <c r="G973" s="139"/>
      <c r="H973" s="139"/>
    </row>
    <row r="974" ht="15.75" customHeight="1">
      <c r="B974" s="139"/>
      <c r="C974" s="139"/>
      <c r="D974" s="139"/>
      <c r="E974" s="139"/>
      <c r="F974" s="139"/>
      <c r="G974" s="139"/>
      <c r="H974" s="139"/>
    </row>
    <row r="975" ht="15.75" customHeight="1">
      <c r="B975" s="139"/>
      <c r="C975" s="139"/>
      <c r="D975" s="139"/>
      <c r="E975" s="139"/>
      <c r="F975" s="139"/>
      <c r="G975" s="139"/>
      <c r="H975" s="139"/>
    </row>
    <row r="976" ht="15.75" customHeight="1">
      <c r="B976" s="139"/>
      <c r="C976" s="139"/>
      <c r="D976" s="139"/>
      <c r="E976" s="139"/>
      <c r="F976" s="139"/>
      <c r="G976" s="139"/>
      <c r="H976" s="139"/>
    </row>
    <row r="977" ht="15.75" customHeight="1">
      <c r="B977" s="139"/>
      <c r="C977" s="139"/>
      <c r="D977" s="139"/>
      <c r="E977" s="139"/>
      <c r="F977" s="139"/>
      <c r="G977" s="139"/>
      <c r="H977" s="139"/>
    </row>
    <row r="978" ht="15.75" customHeight="1">
      <c r="B978" s="139"/>
      <c r="C978" s="139"/>
      <c r="D978" s="139"/>
      <c r="E978" s="139"/>
      <c r="F978" s="139"/>
      <c r="G978" s="139"/>
      <c r="H978" s="139"/>
    </row>
    <row r="979" ht="15.75" customHeight="1">
      <c r="B979" s="139"/>
      <c r="C979" s="139"/>
      <c r="D979" s="139"/>
      <c r="E979" s="139"/>
      <c r="F979" s="139"/>
      <c r="G979" s="139"/>
      <c r="H979" s="139"/>
    </row>
    <row r="980" ht="15.75" customHeight="1">
      <c r="B980" s="139"/>
      <c r="C980" s="139"/>
      <c r="D980" s="139"/>
      <c r="E980" s="139"/>
      <c r="F980" s="139"/>
      <c r="G980" s="139"/>
      <c r="H980" s="139"/>
    </row>
    <row r="981" ht="15.75" customHeight="1">
      <c r="B981" s="139"/>
      <c r="C981" s="139"/>
      <c r="D981" s="139"/>
      <c r="E981" s="139"/>
      <c r="F981" s="139"/>
      <c r="G981" s="139"/>
      <c r="H981" s="139"/>
    </row>
    <row r="982" ht="15.75" customHeight="1">
      <c r="B982" s="139"/>
      <c r="C982" s="139"/>
      <c r="D982" s="139"/>
      <c r="E982" s="139"/>
      <c r="F982" s="139"/>
      <c r="G982" s="139"/>
      <c r="H982" s="139"/>
    </row>
    <row r="983" ht="15.75" customHeight="1">
      <c r="B983" s="139"/>
      <c r="C983" s="139"/>
      <c r="D983" s="139"/>
      <c r="E983" s="139"/>
      <c r="F983" s="139"/>
      <c r="G983" s="139"/>
      <c r="H983" s="139"/>
    </row>
    <row r="984" ht="15.75" customHeight="1">
      <c r="B984" s="139"/>
      <c r="C984" s="139"/>
      <c r="D984" s="139"/>
      <c r="E984" s="139"/>
      <c r="F984" s="139"/>
      <c r="G984" s="139"/>
      <c r="H984" s="139"/>
    </row>
    <row r="985" ht="15.75" customHeight="1">
      <c r="B985" s="139"/>
      <c r="C985" s="139"/>
      <c r="D985" s="139"/>
      <c r="E985" s="139"/>
      <c r="F985" s="139"/>
      <c r="G985" s="139"/>
      <c r="H985" s="139"/>
    </row>
    <row r="986" ht="15.75" customHeight="1">
      <c r="B986" s="139"/>
      <c r="C986" s="139"/>
      <c r="D986" s="139"/>
      <c r="E986" s="139"/>
      <c r="F986" s="139"/>
      <c r="G986" s="139"/>
      <c r="H986" s="139"/>
    </row>
    <row r="987" ht="15.75" customHeight="1">
      <c r="B987" s="139"/>
      <c r="C987" s="139"/>
      <c r="D987" s="139"/>
      <c r="E987" s="139"/>
      <c r="F987" s="139"/>
      <c r="G987" s="139"/>
      <c r="H987" s="139"/>
    </row>
    <row r="988" ht="15.75" customHeight="1">
      <c r="B988" s="139"/>
      <c r="C988" s="139"/>
      <c r="D988" s="139"/>
      <c r="E988" s="139"/>
      <c r="F988" s="139"/>
      <c r="G988" s="139"/>
      <c r="H988" s="139"/>
    </row>
    <row r="989" ht="15.75" customHeight="1">
      <c r="B989" s="139"/>
      <c r="C989" s="139"/>
      <c r="D989" s="139"/>
      <c r="E989" s="139"/>
      <c r="F989" s="139"/>
      <c r="G989" s="139"/>
      <c r="H989" s="139"/>
    </row>
    <row r="990" ht="15.75" customHeight="1">
      <c r="B990" s="139"/>
      <c r="C990" s="139"/>
      <c r="D990" s="139"/>
      <c r="E990" s="139"/>
      <c r="F990" s="139"/>
      <c r="G990" s="139"/>
      <c r="H990" s="139"/>
    </row>
    <row r="991" ht="15.75" customHeight="1">
      <c r="B991" s="139"/>
      <c r="C991" s="139"/>
      <c r="D991" s="139"/>
      <c r="E991" s="139"/>
      <c r="F991" s="139"/>
      <c r="G991" s="139"/>
      <c r="H991" s="139"/>
    </row>
    <row r="992" ht="15.75" customHeight="1">
      <c r="B992" s="139"/>
      <c r="C992" s="139"/>
      <c r="D992" s="139"/>
      <c r="E992" s="139"/>
      <c r="F992" s="139"/>
      <c r="G992" s="139"/>
      <c r="H992" s="139"/>
    </row>
    <row r="993" ht="15.75" customHeight="1">
      <c r="B993" s="139"/>
      <c r="C993" s="139"/>
      <c r="D993" s="139"/>
      <c r="E993" s="139"/>
      <c r="F993" s="139"/>
      <c r="G993" s="139"/>
      <c r="H993" s="139"/>
    </row>
    <row r="994" ht="15.75" customHeight="1">
      <c r="B994" s="139"/>
      <c r="C994" s="139"/>
      <c r="D994" s="139"/>
      <c r="E994" s="139"/>
      <c r="F994" s="139"/>
      <c r="G994" s="139"/>
      <c r="H994" s="139"/>
    </row>
    <row r="995" ht="15.75" customHeight="1">
      <c r="B995" s="139"/>
      <c r="C995" s="139"/>
      <c r="D995" s="139"/>
      <c r="E995" s="139"/>
      <c r="F995" s="139"/>
      <c r="G995" s="139"/>
      <c r="H995" s="139"/>
    </row>
    <row r="996" ht="15.75" customHeight="1">
      <c r="B996" s="139"/>
      <c r="C996" s="139"/>
      <c r="D996" s="139"/>
      <c r="E996" s="139"/>
      <c r="F996" s="139"/>
      <c r="G996" s="139"/>
      <c r="H996" s="139"/>
    </row>
    <row r="997" ht="15.75" customHeight="1">
      <c r="B997" s="139"/>
      <c r="C997" s="139"/>
      <c r="D997" s="139"/>
      <c r="E997" s="139"/>
      <c r="F997" s="139"/>
      <c r="G997" s="139"/>
      <c r="H997" s="139"/>
    </row>
    <row r="998" ht="15.75" customHeight="1">
      <c r="B998" s="139"/>
      <c r="C998" s="139"/>
      <c r="D998" s="139"/>
      <c r="E998" s="139"/>
      <c r="F998" s="139"/>
      <c r="G998" s="139"/>
      <c r="H998" s="139"/>
    </row>
    <row r="999" ht="15.75" customHeight="1">
      <c r="B999" s="139"/>
      <c r="C999" s="139"/>
      <c r="D999" s="139"/>
      <c r="E999" s="139"/>
      <c r="F999" s="139"/>
      <c r="G999" s="139"/>
      <c r="H999" s="139"/>
    </row>
    <row r="1000" ht="15.75" customHeight="1">
      <c r="B1000" s="139"/>
      <c r="C1000" s="139"/>
      <c r="D1000" s="139"/>
      <c r="E1000" s="139"/>
      <c r="F1000" s="139"/>
      <c r="G1000" s="139"/>
      <c r="H1000" s="139"/>
    </row>
  </sheetData>
  <mergeCells count="1">
    <mergeCell ref="A15:B15"/>
  </mergeCells>
  <printOptions/>
  <pageMargins bottom="0.787401575" footer="0.0" header="0.0" left="0.511811024" right="0.511811024" top="0.7874015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6.75"/>
    <col customWidth="1" min="2" max="2" width="17.13"/>
    <col customWidth="1" min="3" max="3" width="22.5"/>
    <col customWidth="1" min="4" max="4" width="29.63"/>
    <col customWidth="1" min="5" max="5" width="22.5"/>
    <col customWidth="1" min="6" max="6" width="30.63"/>
    <col customWidth="1" min="7" max="7" width="24.13"/>
    <col customWidth="1" min="8" max="8" width="28.13"/>
    <col customWidth="1" min="9" max="9" width="18.0"/>
    <col customWidth="1" min="10" max="26" width="7.63"/>
  </cols>
  <sheetData>
    <row r="1">
      <c r="A1" s="72" t="s">
        <v>712</v>
      </c>
      <c r="B1" s="149"/>
      <c r="C1" s="149"/>
      <c r="D1" s="149"/>
      <c r="E1" s="149"/>
      <c r="F1" s="149"/>
      <c r="G1" s="149"/>
    </row>
    <row r="2">
      <c r="A2" s="149"/>
      <c r="B2" s="149"/>
      <c r="C2" s="149"/>
      <c r="D2" s="149"/>
      <c r="E2" s="149"/>
      <c r="F2" s="149"/>
      <c r="G2" s="149"/>
    </row>
    <row r="3">
      <c r="A3" s="150" t="s">
        <v>713</v>
      </c>
      <c r="B3" s="75"/>
      <c r="C3" s="75"/>
      <c r="D3" s="75"/>
      <c r="E3" s="75"/>
      <c r="F3" s="75"/>
      <c r="G3" s="75"/>
      <c r="H3" s="76"/>
    </row>
    <row r="4">
      <c r="A4" s="151" t="s">
        <v>714</v>
      </c>
      <c r="B4" s="152" t="s">
        <v>715</v>
      </c>
      <c r="C4" s="151" t="s">
        <v>485</v>
      </c>
      <c r="D4" s="151" t="s">
        <v>716</v>
      </c>
      <c r="E4" s="152" t="s">
        <v>717</v>
      </c>
      <c r="F4" s="152" t="s">
        <v>718</v>
      </c>
      <c r="G4" s="151" t="s">
        <v>719</v>
      </c>
      <c r="H4" s="151" t="s">
        <v>720</v>
      </c>
    </row>
    <row r="5">
      <c r="A5" s="153" t="s">
        <v>721</v>
      </c>
      <c r="B5" s="153">
        <v>750.0</v>
      </c>
      <c r="C5" s="154" t="s">
        <v>722</v>
      </c>
      <c r="D5" s="155">
        <f>1/B5</f>
        <v>0.001333333333</v>
      </c>
      <c r="E5" s="154">
        <v>191.4</v>
      </c>
      <c r="F5" s="156">
        <f t="shared" ref="F5:F6" si="1">1/191.4</f>
        <v>0.005224660397</v>
      </c>
      <c r="G5" s="154">
        <f>'Servente 44h'!$C$100</f>
        <v>5665.71342</v>
      </c>
      <c r="H5" s="154">
        <f t="shared" ref="H5:H6" si="2">D5*E5*F5*G5</f>
        <v>7.55428456</v>
      </c>
    </row>
    <row r="6">
      <c r="A6" s="12"/>
      <c r="B6" s="12"/>
      <c r="C6" s="154" t="s">
        <v>723</v>
      </c>
      <c r="D6" s="155">
        <f>1/30/B5</f>
        <v>0.00004444444444</v>
      </c>
      <c r="E6" s="154">
        <v>191.4</v>
      </c>
      <c r="F6" s="156">
        <f t="shared" si="1"/>
        <v>0.005224660397</v>
      </c>
      <c r="G6" s="154">
        <f>'Encarregado 44h'!$C$100</f>
        <v>6913.344255</v>
      </c>
      <c r="H6" s="154">
        <f t="shared" si="2"/>
        <v>0.3072597447</v>
      </c>
    </row>
    <row r="7">
      <c r="A7" s="157" t="s">
        <v>724</v>
      </c>
      <c r="B7" s="75"/>
      <c r="C7" s="75"/>
      <c r="D7" s="75"/>
      <c r="E7" s="75"/>
      <c r="F7" s="75"/>
      <c r="G7" s="76"/>
      <c r="H7" s="158">
        <f>SUM(H5:H6)</f>
        <v>7.861544305</v>
      </c>
    </row>
    <row r="8">
      <c r="A8" s="153" t="s">
        <v>725</v>
      </c>
      <c r="B8" s="153">
        <v>750.0</v>
      </c>
      <c r="C8" s="154" t="s">
        <v>722</v>
      </c>
      <c r="D8" s="155">
        <f>1/B8</f>
        <v>0.001333333333</v>
      </c>
      <c r="E8" s="154">
        <v>191.4</v>
      </c>
      <c r="F8" s="156">
        <f t="shared" ref="F8:F9" si="3">1/191.4</f>
        <v>0.005224660397</v>
      </c>
      <c r="G8" s="154">
        <f>'Servente 44h'!$C$100</f>
        <v>5665.71342</v>
      </c>
      <c r="H8" s="154">
        <f t="shared" ref="H8:H9" si="4">D8*E8*F8*G8</f>
        <v>7.55428456</v>
      </c>
    </row>
    <row r="9">
      <c r="A9" s="12"/>
      <c r="B9" s="12"/>
      <c r="C9" s="154" t="s">
        <v>723</v>
      </c>
      <c r="D9" s="155">
        <f>1/30/B8</f>
        <v>0.00004444444444</v>
      </c>
      <c r="E9" s="154">
        <v>191.4</v>
      </c>
      <c r="F9" s="156">
        <f t="shared" si="3"/>
        <v>0.005224660397</v>
      </c>
      <c r="G9" s="154">
        <f>'Encarregado 44h'!$C$100</f>
        <v>6913.344255</v>
      </c>
      <c r="H9" s="154">
        <f t="shared" si="4"/>
        <v>0.3072597447</v>
      </c>
    </row>
    <row r="10">
      <c r="A10" s="157" t="s">
        <v>724</v>
      </c>
      <c r="B10" s="75"/>
      <c r="C10" s="75"/>
      <c r="D10" s="75"/>
      <c r="E10" s="75"/>
      <c r="F10" s="75"/>
      <c r="G10" s="76"/>
      <c r="H10" s="158">
        <f>SUM(H8:H9)</f>
        <v>7.861544305</v>
      </c>
    </row>
    <row r="11">
      <c r="A11" s="153" t="s">
        <v>726</v>
      </c>
      <c r="B11" s="153">
        <v>750.0</v>
      </c>
      <c r="C11" s="154" t="s">
        <v>722</v>
      </c>
      <c r="D11" s="155">
        <f>1/B11</f>
        <v>0.001333333333</v>
      </c>
      <c r="E11" s="154">
        <v>191.4</v>
      </c>
      <c r="F11" s="156">
        <f t="shared" ref="F11:F12" si="5">1/191.4</f>
        <v>0.005224660397</v>
      </c>
      <c r="G11" s="154">
        <f>'Servente 44h Ban'!$C$100</f>
        <v>6798.437006</v>
      </c>
      <c r="H11" s="154">
        <f t="shared" ref="H11:H12" si="6">D11*E11*F11*G11</f>
        <v>9.064582674</v>
      </c>
    </row>
    <row r="12">
      <c r="A12" s="12"/>
      <c r="B12" s="12"/>
      <c r="C12" s="154" t="s">
        <v>723</v>
      </c>
      <c r="D12" s="155">
        <f>1/30/B11</f>
        <v>0.00004444444444</v>
      </c>
      <c r="E12" s="154">
        <v>191.4</v>
      </c>
      <c r="F12" s="156">
        <f t="shared" si="5"/>
        <v>0.005224660397</v>
      </c>
      <c r="G12" s="154">
        <f>'Encarregado 44h'!$C$100</f>
        <v>6913.344255</v>
      </c>
      <c r="H12" s="154">
        <f t="shared" si="6"/>
        <v>0.3072597447</v>
      </c>
      <c r="M12" s="159"/>
    </row>
    <row r="13">
      <c r="A13" s="157" t="s">
        <v>724</v>
      </c>
      <c r="B13" s="75"/>
      <c r="C13" s="75"/>
      <c r="D13" s="75"/>
      <c r="E13" s="75"/>
      <c r="F13" s="75"/>
      <c r="G13" s="76"/>
      <c r="H13" s="158">
        <f>SUM(H11:H12)</f>
        <v>9.371842419</v>
      </c>
    </row>
    <row r="14">
      <c r="A14" s="153" t="s">
        <v>727</v>
      </c>
      <c r="B14" s="153">
        <v>1600.0</v>
      </c>
      <c r="C14" s="154" t="s">
        <v>722</v>
      </c>
      <c r="D14" s="155">
        <f>1/B14</f>
        <v>0.000625</v>
      </c>
      <c r="E14" s="154">
        <v>191.4</v>
      </c>
      <c r="F14" s="156">
        <f t="shared" ref="F14:F15" si="7">1/191.4</f>
        <v>0.005224660397</v>
      </c>
      <c r="G14" s="154">
        <f>'Servente 44h'!$C$100</f>
        <v>5665.71342</v>
      </c>
      <c r="H14" s="154">
        <f t="shared" ref="H14:H15" si="8">D14*E14*F14*G14</f>
        <v>3.541070887</v>
      </c>
      <c r="M14" s="159"/>
    </row>
    <row r="15">
      <c r="A15" s="12"/>
      <c r="B15" s="12"/>
      <c r="C15" s="154" t="s">
        <v>723</v>
      </c>
      <c r="D15" s="155">
        <f>1/30/B14</f>
        <v>0.00002083333333</v>
      </c>
      <c r="E15" s="154">
        <v>191.4</v>
      </c>
      <c r="F15" s="156">
        <f t="shared" si="7"/>
        <v>0.005224660397</v>
      </c>
      <c r="G15" s="154">
        <f>'Encarregado 44h'!$C$100</f>
        <v>6913.344255</v>
      </c>
      <c r="H15" s="154">
        <f t="shared" si="8"/>
        <v>0.1440280053</v>
      </c>
    </row>
    <row r="16">
      <c r="A16" s="157" t="s">
        <v>724</v>
      </c>
      <c r="B16" s="75"/>
      <c r="C16" s="75"/>
      <c r="D16" s="75"/>
      <c r="E16" s="75"/>
      <c r="F16" s="75"/>
      <c r="G16" s="76"/>
      <c r="H16" s="158">
        <f>SUM(H14:H15)</f>
        <v>3.685098893</v>
      </c>
      <c r="M16" s="159"/>
    </row>
    <row r="17">
      <c r="A17" s="153" t="s">
        <v>728</v>
      </c>
      <c r="B17" s="153">
        <v>1600.0</v>
      </c>
      <c r="C17" s="154" t="s">
        <v>722</v>
      </c>
      <c r="D17" s="155">
        <f>1/B17</f>
        <v>0.000625</v>
      </c>
      <c r="E17" s="154">
        <v>191.4</v>
      </c>
      <c r="F17" s="156">
        <f t="shared" ref="F17:F18" si="9">1/191.4</f>
        <v>0.005224660397</v>
      </c>
      <c r="G17" s="154">
        <f>'Servente 44h'!$C$100</f>
        <v>5665.71342</v>
      </c>
      <c r="H17" s="154">
        <f t="shared" ref="H17:H18" si="10">D17*E17*F17*G17</f>
        <v>3.541070887</v>
      </c>
    </row>
    <row r="18">
      <c r="A18" s="12"/>
      <c r="B18" s="12"/>
      <c r="C18" s="154" t="s">
        <v>723</v>
      </c>
      <c r="D18" s="155">
        <f>1/30/B17</f>
        <v>0.00002083333333</v>
      </c>
      <c r="E18" s="154">
        <v>191.4</v>
      </c>
      <c r="F18" s="156">
        <f t="shared" si="9"/>
        <v>0.005224660397</v>
      </c>
      <c r="G18" s="154">
        <f>'Encarregado 44h'!$C$100</f>
        <v>6913.344255</v>
      </c>
      <c r="H18" s="154">
        <f t="shared" si="10"/>
        <v>0.1440280053</v>
      </c>
      <c r="M18" s="159"/>
    </row>
    <row r="19">
      <c r="A19" s="157" t="s">
        <v>724</v>
      </c>
      <c r="B19" s="75"/>
      <c r="C19" s="75"/>
      <c r="D19" s="75"/>
      <c r="E19" s="75"/>
      <c r="F19" s="75"/>
      <c r="G19" s="76"/>
      <c r="H19" s="158">
        <f>SUM(H17:H18)</f>
        <v>3.685098893</v>
      </c>
    </row>
    <row r="20">
      <c r="A20" s="160" t="s">
        <v>729</v>
      </c>
      <c r="B20" s="153">
        <v>2500.0</v>
      </c>
      <c r="C20" s="154" t="s">
        <v>722</v>
      </c>
      <c r="D20" s="155">
        <f>1/B20</f>
        <v>0.0004</v>
      </c>
      <c r="E20" s="154">
        <v>191.4</v>
      </c>
      <c r="F20" s="156">
        <f t="shared" ref="F20:F21" si="11">1/191.4</f>
        <v>0.005224660397</v>
      </c>
      <c r="G20" s="154">
        <f>'Servente 44h'!$C$100</f>
        <v>5665.71342</v>
      </c>
      <c r="H20" s="154">
        <f t="shared" ref="H20:H21" si="12">D20*E20*F20*G20</f>
        <v>2.266285368</v>
      </c>
      <c r="M20" s="159"/>
    </row>
    <row r="21" ht="15.75" customHeight="1">
      <c r="A21" s="12"/>
      <c r="B21" s="12"/>
      <c r="C21" s="154" t="s">
        <v>723</v>
      </c>
      <c r="D21" s="155">
        <f>1/30/B20</f>
        <v>0.00001333333333</v>
      </c>
      <c r="E21" s="154">
        <v>191.4</v>
      </c>
      <c r="F21" s="156">
        <f t="shared" si="11"/>
        <v>0.005224660397</v>
      </c>
      <c r="G21" s="154">
        <f>'Encarregado 44h'!$C$100</f>
        <v>6913.344255</v>
      </c>
      <c r="H21" s="154">
        <f t="shared" si="12"/>
        <v>0.09217792341</v>
      </c>
    </row>
    <row r="22" ht="15.75" customHeight="1">
      <c r="A22" s="157" t="s">
        <v>724</v>
      </c>
      <c r="B22" s="75"/>
      <c r="C22" s="75"/>
      <c r="D22" s="75"/>
      <c r="E22" s="75"/>
      <c r="F22" s="75"/>
      <c r="G22" s="76"/>
      <c r="H22" s="158">
        <f>SUM(H20:H21)</f>
        <v>2.358463291</v>
      </c>
    </row>
    <row r="23" ht="15.75" customHeight="1">
      <c r="A23" s="153" t="s">
        <v>730</v>
      </c>
      <c r="B23" s="153">
        <v>1850.0</v>
      </c>
      <c r="C23" s="154" t="s">
        <v>731</v>
      </c>
      <c r="D23" s="155">
        <f>1/B23</f>
        <v>0.0005405405405</v>
      </c>
      <c r="E23" s="154">
        <v>191.4</v>
      </c>
      <c r="F23" s="156">
        <f t="shared" ref="F23:F24" si="13">1/191.4</f>
        <v>0.005224660397</v>
      </c>
      <c r="G23" s="154">
        <f>'Servente 44h'!$C$100</f>
        <v>5665.71342</v>
      </c>
      <c r="H23" s="154">
        <f t="shared" ref="H23:H24" si="14">D23*E23*F23*G23</f>
        <v>3.062547795</v>
      </c>
    </row>
    <row r="24" ht="15.75" customHeight="1">
      <c r="A24" s="12"/>
      <c r="B24" s="12"/>
      <c r="C24" s="154" t="s">
        <v>723</v>
      </c>
      <c r="D24" s="155">
        <f>1/30/B23</f>
        <v>0.00001801801802</v>
      </c>
      <c r="E24" s="154">
        <v>191.4</v>
      </c>
      <c r="F24" s="156">
        <f t="shared" si="13"/>
        <v>0.005224660397</v>
      </c>
      <c r="G24" s="154">
        <f>'Encarregado 44h'!$C$100</f>
        <v>6913.344255</v>
      </c>
      <c r="H24" s="154">
        <f t="shared" si="14"/>
        <v>0.1245647614</v>
      </c>
    </row>
    <row r="25" ht="15.75" customHeight="1">
      <c r="A25" s="157" t="s">
        <v>724</v>
      </c>
      <c r="B25" s="75"/>
      <c r="C25" s="75"/>
      <c r="D25" s="75"/>
      <c r="E25" s="75"/>
      <c r="F25" s="75"/>
      <c r="G25" s="76"/>
      <c r="H25" s="158">
        <f>SUM(H23:H24)</f>
        <v>3.187112556</v>
      </c>
    </row>
    <row r="26" ht="15.75" customHeight="1">
      <c r="A26" s="153" t="s">
        <v>732</v>
      </c>
      <c r="B26" s="153">
        <v>1875.0</v>
      </c>
      <c r="C26" s="154" t="s">
        <v>731</v>
      </c>
      <c r="D26" s="155">
        <f>1/B26</f>
        <v>0.0005333333333</v>
      </c>
      <c r="E26" s="154">
        <v>191.4</v>
      </c>
      <c r="F26" s="156">
        <f t="shared" ref="F26:F27" si="15">1/191.4</f>
        <v>0.005224660397</v>
      </c>
      <c r="G26" s="154">
        <f>'Servente 44h'!$C$100</f>
        <v>5665.71342</v>
      </c>
      <c r="H26" s="154">
        <f t="shared" ref="H26:H27" si="16">D26*E26*F26*G26</f>
        <v>3.021713824</v>
      </c>
    </row>
    <row r="27" ht="15.75" customHeight="1">
      <c r="A27" s="12"/>
      <c r="B27" s="12"/>
      <c r="C27" s="154" t="s">
        <v>723</v>
      </c>
      <c r="D27" s="155">
        <f>1/30/B26</f>
        <v>0.00001777777778</v>
      </c>
      <c r="E27" s="154">
        <v>191.4</v>
      </c>
      <c r="F27" s="156">
        <f t="shared" si="15"/>
        <v>0.005224660397</v>
      </c>
      <c r="G27" s="154">
        <f>'Encarregado 44h'!$C$100</f>
        <v>6913.344255</v>
      </c>
      <c r="H27" s="154">
        <f t="shared" si="16"/>
        <v>0.1229038979</v>
      </c>
    </row>
    <row r="28" ht="15.75" customHeight="1">
      <c r="A28" s="157" t="s">
        <v>724</v>
      </c>
      <c r="B28" s="75"/>
      <c r="C28" s="75"/>
      <c r="D28" s="75"/>
      <c r="E28" s="75"/>
      <c r="F28" s="75"/>
      <c r="G28" s="76"/>
      <c r="H28" s="158">
        <f>SUM(H26:H27)</f>
        <v>3.144617722</v>
      </c>
    </row>
    <row r="29" ht="15.75" customHeight="1">
      <c r="A29" s="153" t="s">
        <v>733</v>
      </c>
      <c r="B29" s="153">
        <v>750.0</v>
      </c>
      <c r="C29" s="154" t="s">
        <v>731</v>
      </c>
      <c r="D29" s="155">
        <f>1/B29</f>
        <v>0.001333333333</v>
      </c>
      <c r="E29" s="154">
        <v>191.4</v>
      </c>
      <c r="F29" s="156">
        <f t="shared" ref="F29:F30" si="17">1/191.4</f>
        <v>0.005224660397</v>
      </c>
      <c r="G29" s="154">
        <f>'Servente 44h'!$C$100</f>
        <v>5665.71342</v>
      </c>
      <c r="H29" s="154">
        <f t="shared" ref="H29:H30" si="18">D29*E29*F29*G29</f>
        <v>7.55428456</v>
      </c>
    </row>
    <row r="30" ht="15.75" customHeight="1">
      <c r="A30" s="12"/>
      <c r="B30" s="12"/>
      <c r="C30" s="154" t="s">
        <v>723</v>
      </c>
      <c r="D30" s="155">
        <f>1/30/B29</f>
        <v>0.00004444444444</v>
      </c>
      <c r="E30" s="154">
        <v>191.4</v>
      </c>
      <c r="F30" s="156">
        <f t="shared" si="17"/>
        <v>0.005224660397</v>
      </c>
      <c r="G30" s="154">
        <f>'Encarregado 44h'!$C$100</f>
        <v>6913.344255</v>
      </c>
      <c r="H30" s="154">
        <f t="shared" si="18"/>
        <v>0.3072597447</v>
      </c>
    </row>
    <row r="31" ht="15.75" customHeight="1">
      <c r="A31" s="157" t="s">
        <v>724</v>
      </c>
      <c r="B31" s="75"/>
      <c r="C31" s="75"/>
      <c r="D31" s="75"/>
      <c r="E31" s="75"/>
      <c r="F31" s="75"/>
      <c r="G31" s="76"/>
      <c r="H31" s="158">
        <f>SUM(H29:H30)</f>
        <v>7.861544305</v>
      </c>
    </row>
    <row r="32" ht="15.75" customHeight="1">
      <c r="A32" s="153" t="s">
        <v>734</v>
      </c>
      <c r="B32" s="153">
        <v>1688.0</v>
      </c>
      <c r="C32" s="154" t="s">
        <v>731</v>
      </c>
      <c r="D32" s="155">
        <f>1/B32</f>
        <v>0.0005924170616</v>
      </c>
      <c r="E32" s="154">
        <v>191.4</v>
      </c>
      <c r="F32" s="156">
        <f t="shared" ref="F32:F33" si="19">1/191.4</f>
        <v>0.005224660397</v>
      </c>
      <c r="G32" s="154">
        <f>'Servente 44h'!$C$100</f>
        <v>5665.71342</v>
      </c>
      <c r="H32" s="154">
        <f t="shared" ref="H32:H33" si="20">D32*E32*F32*G32</f>
        <v>3.356465296</v>
      </c>
    </row>
    <row r="33" ht="15.75" customHeight="1">
      <c r="A33" s="12"/>
      <c r="B33" s="12"/>
      <c r="C33" s="154" t="s">
        <v>723</v>
      </c>
      <c r="D33" s="155">
        <f>1/30/B32</f>
        <v>0.00001974723539</v>
      </c>
      <c r="E33" s="154">
        <v>191.4</v>
      </c>
      <c r="F33" s="156">
        <f t="shared" si="19"/>
        <v>0.005224660397</v>
      </c>
      <c r="G33" s="154">
        <f>'Encarregado 44h'!$C$100</f>
        <v>6913.344255</v>
      </c>
      <c r="H33" s="154">
        <f t="shared" si="20"/>
        <v>0.1365194363</v>
      </c>
    </row>
    <row r="34" ht="15.75" customHeight="1">
      <c r="A34" s="157" t="s">
        <v>724</v>
      </c>
      <c r="B34" s="75"/>
      <c r="C34" s="75"/>
      <c r="D34" s="75"/>
      <c r="E34" s="75"/>
      <c r="F34" s="75"/>
      <c r="G34" s="76"/>
      <c r="H34" s="158">
        <f>SUM(H32:H33)</f>
        <v>3.492984732</v>
      </c>
      <c r="M34" s="159"/>
    </row>
    <row r="35" ht="15.75" customHeight="1">
      <c r="A35" s="149"/>
      <c r="B35" s="149"/>
      <c r="C35" s="149"/>
      <c r="D35" s="149"/>
      <c r="E35" s="149"/>
      <c r="F35" s="149"/>
      <c r="G35" s="149"/>
      <c r="H35" s="149"/>
    </row>
    <row r="36" ht="15.75" customHeight="1">
      <c r="A36" s="150" t="s">
        <v>735</v>
      </c>
      <c r="B36" s="75"/>
      <c r="C36" s="75"/>
      <c r="D36" s="75"/>
      <c r="E36" s="75"/>
      <c r="F36" s="75"/>
      <c r="G36" s="75"/>
      <c r="H36" s="76"/>
    </row>
    <row r="37" ht="15.75" customHeight="1">
      <c r="A37" s="152" t="s">
        <v>714</v>
      </c>
      <c r="B37" s="152" t="s">
        <v>715</v>
      </c>
      <c r="C37" s="152" t="s">
        <v>485</v>
      </c>
      <c r="D37" s="152" t="s">
        <v>716</v>
      </c>
      <c r="E37" s="152" t="s">
        <v>717</v>
      </c>
      <c r="F37" s="152" t="s">
        <v>718</v>
      </c>
      <c r="G37" s="161" t="s">
        <v>736</v>
      </c>
      <c r="H37" s="152" t="s">
        <v>737</v>
      </c>
    </row>
    <row r="38" ht="15.75" customHeight="1">
      <c r="A38" s="160" t="s">
        <v>738</v>
      </c>
      <c r="B38" s="153">
        <v>3750.0</v>
      </c>
      <c r="C38" s="154" t="s">
        <v>722</v>
      </c>
      <c r="D38" s="155">
        <f>1/B38</f>
        <v>0.0002666666667</v>
      </c>
      <c r="E38" s="154">
        <v>191.4</v>
      </c>
      <c r="F38" s="156">
        <f t="shared" ref="F38:F39" si="21">1/191.4</f>
        <v>0.005224660397</v>
      </c>
      <c r="G38" s="154">
        <f>'Servente 44h'!$C$100</f>
        <v>5665.71342</v>
      </c>
      <c r="H38" s="154">
        <f t="shared" ref="H38:H39" si="22">D38*E38*F38*G38</f>
        <v>1.510856912</v>
      </c>
    </row>
    <row r="39" ht="15.75" customHeight="1">
      <c r="A39" s="12"/>
      <c r="B39" s="12"/>
      <c r="C39" s="154" t="s">
        <v>723</v>
      </c>
      <c r="D39" s="155">
        <f>1/30/B38</f>
        <v>0.000008888888889</v>
      </c>
      <c r="E39" s="154">
        <v>191.4</v>
      </c>
      <c r="F39" s="156">
        <f t="shared" si="21"/>
        <v>0.005224660397</v>
      </c>
      <c r="G39" s="154">
        <f>'Encarregado 44h'!$C$100</f>
        <v>6913.344255</v>
      </c>
      <c r="H39" s="154">
        <f t="shared" si="22"/>
        <v>0.06145194894</v>
      </c>
    </row>
    <row r="40" ht="15.75" customHeight="1">
      <c r="A40" s="157" t="s">
        <v>724</v>
      </c>
      <c r="B40" s="75"/>
      <c r="C40" s="75"/>
      <c r="D40" s="75"/>
      <c r="E40" s="75"/>
      <c r="F40" s="75"/>
      <c r="G40" s="76"/>
      <c r="H40" s="158">
        <f>SUM(H38:H39)</f>
        <v>1.572308861</v>
      </c>
    </row>
    <row r="41" ht="15.75" customHeight="1">
      <c r="A41" s="160" t="s">
        <v>739</v>
      </c>
      <c r="B41" s="153">
        <v>125000.0</v>
      </c>
      <c r="C41" s="154" t="s">
        <v>722</v>
      </c>
      <c r="D41" s="155">
        <f>1/B41</f>
        <v>0.000008</v>
      </c>
      <c r="E41" s="154">
        <v>191.4</v>
      </c>
      <c r="F41" s="156">
        <f t="shared" ref="F41:F42" si="23">1/191.4</f>
        <v>0.005224660397</v>
      </c>
      <c r="G41" s="154">
        <f>'Servente 44h'!$C$100</f>
        <v>5665.71342</v>
      </c>
      <c r="H41" s="154">
        <f t="shared" ref="H41:H42" si="24">D41*E41*F41*G41</f>
        <v>0.04532570736</v>
      </c>
    </row>
    <row r="42" ht="15.75" customHeight="1">
      <c r="A42" s="12"/>
      <c r="B42" s="12"/>
      <c r="C42" s="154" t="s">
        <v>723</v>
      </c>
      <c r="D42" s="155">
        <f>1/30/B41</f>
        <v>0.0000002666666667</v>
      </c>
      <c r="E42" s="154">
        <v>191.4</v>
      </c>
      <c r="F42" s="156">
        <f t="shared" si="23"/>
        <v>0.005224660397</v>
      </c>
      <c r="G42" s="154">
        <f>'Encarregado 44h'!$C$100</f>
        <v>6913.344255</v>
      </c>
      <c r="H42" s="154">
        <f t="shared" si="24"/>
        <v>0.001843558468</v>
      </c>
    </row>
    <row r="43" ht="15.75" customHeight="1">
      <c r="A43" s="157" t="s">
        <v>724</v>
      </c>
      <c r="B43" s="75"/>
      <c r="C43" s="75"/>
      <c r="D43" s="75"/>
      <c r="E43" s="75"/>
      <c r="F43" s="75"/>
      <c r="G43" s="76"/>
      <c r="H43" s="158">
        <f>SUM(H41:H42)</f>
        <v>0.04716926583</v>
      </c>
    </row>
    <row r="44" ht="15.75" customHeight="1">
      <c r="A44" s="157" t="s">
        <v>740</v>
      </c>
      <c r="B44" s="75"/>
      <c r="C44" s="75"/>
      <c r="D44" s="75"/>
      <c r="E44" s="75"/>
      <c r="F44" s="75"/>
      <c r="G44" s="76"/>
      <c r="H44" s="158">
        <f>H43*10000</f>
        <v>471.6926583</v>
      </c>
    </row>
    <row r="45" ht="15.75" customHeight="1">
      <c r="A45" s="149"/>
      <c r="B45" s="149"/>
      <c r="C45" s="149"/>
      <c r="D45" s="149"/>
      <c r="E45" s="149"/>
      <c r="F45" s="149"/>
      <c r="G45" s="149"/>
    </row>
    <row r="46" ht="15.75" customHeight="1">
      <c r="A46" s="149"/>
      <c r="B46" s="149"/>
      <c r="C46" s="149"/>
      <c r="D46" s="149"/>
      <c r="E46" s="149"/>
      <c r="F46" s="149"/>
      <c r="G46" s="149"/>
      <c r="H46" s="149"/>
    </row>
    <row r="47" ht="15.75" customHeight="1">
      <c r="A47" s="150" t="s">
        <v>741</v>
      </c>
      <c r="B47" s="75"/>
      <c r="C47" s="75"/>
      <c r="D47" s="75"/>
      <c r="E47" s="75"/>
      <c r="F47" s="75"/>
      <c r="G47" s="75"/>
      <c r="H47" s="76"/>
    </row>
    <row r="48" ht="15.75" customHeight="1">
      <c r="A48" s="152" t="s">
        <v>714</v>
      </c>
      <c r="B48" s="152" t="s">
        <v>715</v>
      </c>
      <c r="C48" s="152" t="s">
        <v>485</v>
      </c>
      <c r="D48" s="152" t="s">
        <v>716</v>
      </c>
      <c r="E48" s="152" t="s">
        <v>717</v>
      </c>
      <c r="F48" s="152" t="s">
        <v>718</v>
      </c>
      <c r="G48" s="152" t="s">
        <v>742</v>
      </c>
      <c r="H48" s="152" t="s">
        <v>743</v>
      </c>
    </row>
    <row r="49" ht="15.75" customHeight="1">
      <c r="A49" s="160" t="s">
        <v>744</v>
      </c>
      <c r="B49" s="153">
        <v>275.0</v>
      </c>
      <c r="C49" s="154" t="s">
        <v>745</v>
      </c>
      <c r="D49" s="155">
        <f>1/B49</f>
        <v>0.003636363636</v>
      </c>
      <c r="E49" s="154">
        <v>34.8</v>
      </c>
      <c r="F49" s="156">
        <f t="shared" ref="F49:F50" si="25">1/191.4</f>
        <v>0.005224660397</v>
      </c>
      <c r="G49" s="154">
        <f>'Servente 44h'!$C$100</f>
        <v>5665.71342</v>
      </c>
      <c r="H49" s="154">
        <f t="shared" ref="H49:H50" si="26">D49*E49*F49*G49</f>
        <v>3.745926228</v>
      </c>
    </row>
    <row r="50" ht="15.75" customHeight="1">
      <c r="A50" s="12"/>
      <c r="B50" s="12"/>
      <c r="C50" s="154" t="s">
        <v>723</v>
      </c>
      <c r="D50" s="155">
        <f>1/4/B49</f>
        <v>0.0009090909091</v>
      </c>
      <c r="E50" s="154">
        <v>34.8</v>
      </c>
      <c r="F50" s="156">
        <f t="shared" si="25"/>
        <v>0.005224660397</v>
      </c>
      <c r="G50" s="154">
        <f>'Encarregado 44h'!$C$100</f>
        <v>6913.344255</v>
      </c>
      <c r="H50" s="154">
        <f t="shared" si="26"/>
        <v>1.14270153</v>
      </c>
    </row>
    <row r="51" ht="15.75" customHeight="1">
      <c r="A51" s="157" t="s">
        <v>724</v>
      </c>
      <c r="B51" s="75"/>
      <c r="C51" s="75"/>
      <c r="D51" s="75"/>
      <c r="E51" s="75"/>
      <c r="F51" s="75"/>
      <c r="G51" s="76"/>
      <c r="H51" s="158">
        <f>SUM(H49:H50)</f>
        <v>4.888627758</v>
      </c>
    </row>
    <row r="52" ht="15.75" customHeight="1">
      <c r="A52" s="160" t="s">
        <v>746</v>
      </c>
      <c r="B52" s="153">
        <v>275.0</v>
      </c>
      <c r="C52" s="154" t="s">
        <v>722</v>
      </c>
      <c r="D52" s="155">
        <f>1/B52</f>
        <v>0.003636363636</v>
      </c>
      <c r="E52" s="154">
        <v>34.8</v>
      </c>
      <c r="F52" s="156">
        <f t="shared" ref="F52:F53" si="27">1/191.4</f>
        <v>0.005224660397</v>
      </c>
      <c r="G52" s="154">
        <f>'Servente 44h'!$C$100</f>
        <v>5665.71342</v>
      </c>
      <c r="H52" s="154">
        <f t="shared" ref="H52:H53" si="28">D52*E52*F52*G52</f>
        <v>3.745926228</v>
      </c>
    </row>
    <row r="53" ht="15.75" customHeight="1">
      <c r="A53" s="12"/>
      <c r="B53" s="12"/>
      <c r="C53" s="154" t="s">
        <v>723</v>
      </c>
      <c r="D53" s="155">
        <f>1/30/B52</f>
        <v>0.0001212121212</v>
      </c>
      <c r="E53" s="154">
        <v>34.8</v>
      </c>
      <c r="F53" s="156">
        <f t="shared" si="27"/>
        <v>0.005224660397</v>
      </c>
      <c r="G53" s="154">
        <f>'Encarregado 44h'!$C$100</f>
        <v>6913.344255</v>
      </c>
      <c r="H53" s="154">
        <f t="shared" si="28"/>
        <v>0.152360204</v>
      </c>
    </row>
    <row r="54" ht="15.75" customHeight="1">
      <c r="A54" s="157" t="s">
        <v>724</v>
      </c>
      <c r="B54" s="75"/>
      <c r="C54" s="75"/>
      <c r="D54" s="75"/>
      <c r="E54" s="75"/>
      <c r="F54" s="75"/>
      <c r="G54" s="76"/>
      <c r="H54" s="158">
        <f>SUM(H52:H53)</f>
        <v>3.898286432</v>
      </c>
    </row>
    <row r="55" ht="15.75" customHeight="1">
      <c r="A55" s="160" t="s">
        <v>747</v>
      </c>
      <c r="B55" s="153">
        <v>138.0</v>
      </c>
      <c r="C55" s="154" t="s">
        <v>722</v>
      </c>
      <c r="D55" s="155">
        <f>1/B55</f>
        <v>0.007246376812</v>
      </c>
      <c r="E55" s="154">
        <v>34.8</v>
      </c>
      <c r="F55" s="156">
        <f t="shared" ref="F55:F56" si="29">1/191.4</f>
        <v>0.005224660397</v>
      </c>
      <c r="G55" s="154">
        <f>'Servente 44h Jau'!$C$100</f>
        <v>7180.740238</v>
      </c>
      <c r="H55" s="154">
        <f t="shared" ref="H55:H56" si="30">D55*E55*F55*G55</f>
        <v>9.460790828</v>
      </c>
    </row>
    <row r="56" ht="15.75" customHeight="1">
      <c r="A56" s="12"/>
      <c r="B56" s="12"/>
      <c r="C56" s="154" t="s">
        <v>723</v>
      </c>
      <c r="D56" s="155">
        <f>1/4/B55</f>
        <v>0.001811594203</v>
      </c>
      <c r="E56" s="154">
        <v>34.8</v>
      </c>
      <c r="F56" s="156">
        <f t="shared" si="29"/>
        <v>0.005224660397</v>
      </c>
      <c r="G56" s="154">
        <f>'Encarregado 44h Jau'!$C$100</f>
        <v>8612.429634</v>
      </c>
      <c r="H56" s="154">
        <f t="shared" si="30"/>
        <v>2.836768654</v>
      </c>
    </row>
    <row r="57" ht="15.75" customHeight="1">
      <c r="A57" s="157" t="s">
        <v>724</v>
      </c>
      <c r="B57" s="75"/>
      <c r="C57" s="75"/>
      <c r="D57" s="75"/>
      <c r="E57" s="75"/>
      <c r="F57" s="75"/>
      <c r="G57" s="76"/>
      <c r="H57" s="158">
        <f>SUM(H55:H56)</f>
        <v>12.29755948</v>
      </c>
    </row>
    <row r="58" ht="15.75" customHeight="1">
      <c r="A58" s="160" t="s">
        <v>748</v>
      </c>
      <c r="B58" s="153">
        <v>275.0</v>
      </c>
      <c r="C58" s="154" t="s">
        <v>722</v>
      </c>
      <c r="D58" s="155">
        <f>1/B58</f>
        <v>0.003636363636</v>
      </c>
      <c r="E58" s="154">
        <v>34.8</v>
      </c>
      <c r="F58" s="156">
        <f t="shared" ref="F58:F59" si="31">1/191.4</f>
        <v>0.005224660397</v>
      </c>
      <c r="G58" s="154">
        <f>'Servente 44h Jau'!$C$100</f>
        <v>7180.740238</v>
      </c>
      <c r="H58" s="154">
        <f t="shared" ref="H58:H59" si="32">D58*E58*F58*G58</f>
        <v>4.747596852</v>
      </c>
    </row>
    <row r="59" ht="15.75" customHeight="1">
      <c r="A59" s="12"/>
      <c r="B59" s="12"/>
      <c r="C59" s="154" t="s">
        <v>723</v>
      </c>
      <c r="D59" s="155">
        <f>1/4/B58</f>
        <v>0.0009090909091</v>
      </c>
      <c r="E59" s="154">
        <v>34.8</v>
      </c>
      <c r="F59" s="156">
        <f t="shared" si="31"/>
        <v>0.005224660397</v>
      </c>
      <c r="G59" s="154">
        <f>'Encarregado 44h Jau'!$C$100</f>
        <v>8612.429634</v>
      </c>
      <c r="H59" s="154">
        <f t="shared" si="32"/>
        <v>1.423542088</v>
      </c>
    </row>
    <row r="60" ht="15.75" customHeight="1">
      <c r="A60" s="157" t="s">
        <v>724</v>
      </c>
      <c r="B60" s="75"/>
      <c r="C60" s="75"/>
      <c r="D60" s="75"/>
      <c r="E60" s="75"/>
      <c r="F60" s="75"/>
      <c r="G60" s="76"/>
      <c r="H60" s="158">
        <f>SUM(H58:H59)</f>
        <v>6.17113894</v>
      </c>
    </row>
    <row r="61" ht="15.75" customHeight="1">
      <c r="A61" s="149"/>
      <c r="B61" s="149"/>
      <c r="C61" s="149"/>
      <c r="D61" s="149"/>
      <c r="E61" s="149"/>
      <c r="F61" s="149"/>
      <c r="G61" s="149"/>
    </row>
    <row r="62" ht="15.75" customHeight="1">
      <c r="A62" s="149"/>
      <c r="B62" s="149"/>
      <c r="C62" s="149"/>
      <c r="D62" s="149"/>
      <c r="E62" s="149"/>
      <c r="F62" s="149"/>
      <c r="G62" s="149"/>
    </row>
    <row r="63" ht="15.75" customHeight="1">
      <c r="A63" s="149"/>
      <c r="B63" s="149"/>
      <c r="C63" s="149"/>
      <c r="D63" s="149"/>
      <c r="E63" s="149"/>
      <c r="F63" s="149"/>
      <c r="G63" s="149"/>
    </row>
    <row r="64" ht="15.75" customHeight="1">
      <c r="A64" s="149"/>
      <c r="B64" s="149"/>
      <c r="C64" s="149"/>
      <c r="D64" s="149"/>
      <c r="E64" s="149"/>
      <c r="F64" s="149"/>
      <c r="G64" s="149"/>
    </row>
    <row r="65" ht="15.75" customHeight="1">
      <c r="A65" s="149"/>
      <c r="B65" s="149"/>
      <c r="C65" s="149"/>
      <c r="D65" s="149"/>
      <c r="E65" s="149"/>
      <c r="F65" s="149"/>
      <c r="G65" s="149"/>
    </row>
    <row r="66" ht="15.75" customHeight="1">
      <c r="A66" s="149"/>
      <c r="B66" s="149"/>
      <c r="C66" s="149"/>
      <c r="D66" s="149"/>
      <c r="E66" s="149"/>
      <c r="F66" s="149"/>
      <c r="G66" s="149"/>
    </row>
    <row r="67" ht="15.75" customHeight="1">
      <c r="A67" s="149"/>
      <c r="B67" s="149"/>
      <c r="C67" s="149"/>
      <c r="D67" s="149"/>
      <c r="E67" s="149"/>
      <c r="F67" s="149"/>
      <c r="G67" s="149"/>
    </row>
    <row r="68" ht="15.75" customHeight="1">
      <c r="A68" s="149"/>
      <c r="B68" s="149"/>
      <c r="C68" s="149"/>
      <c r="D68" s="149"/>
      <c r="E68" s="149"/>
      <c r="F68" s="149"/>
      <c r="G68" s="149"/>
    </row>
    <row r="69" ht="15.75" customHeight="1">
      <c r="A69" s="149"/>
      <c r="B69" s="149"/>
      <c r="C69" s="149"/>
      <c r="D69" s="149"/>
      <c r="E69" s="149"/>
      <c r="F69" s="149"/>
      <c r="G69" s="149"/>
    </row>
    <row r="70" ht="15.75" customHeight="1">
      <c r="A70" s="149"/>
      <c r="B70" s="149"/>
      <c r="C70" s="149"/>
      <c r="D70" s="149"/>
      <c r="E70" s="149"/>
      <c r="F70" s="149"/>
      <c r="G70" s="149"/>
    </row>
    <row r="71" ht="15.75" customHeight="1">
      <c r="A71" s="149"/>
      <c r="B71" s="149"/>
      <c r="C71" s="149"/>
      <c r="D71" s="149"/>
      <c r="E71" s="149"/>
      <c r="F71" s="149"/>
      <c r="G71" s="149"/>
    </row>
    <row r="72" ht="15.75" customHeight="1">
      <c r="A72" s="149"/>
      <c r="B72" s="149"/>
      <c r="C72" s="149"/>
      <c r="D72" s="149"/>
      <c r="E72" s="149"/>
      <c r="F72" s="149"/>
      <c r="G72" s="149"/>
    </row>
    <row r="73" ht="15.75" customHeight="1">
      <c r="A73" s="149"/>
      <c r="B73" s="149"/>
      <c r="C73" s="149"/>
      <c r="D73" s="149"/>
      <c r="E73" s="149"/>
      <c r="F73" s="149"/>
      <c r="G73" s="149"/>
    </row>
    <row r="74" ht="15.75" customHeight="1">
      <c r="A74" s="149"/>
      <c r="B74" s="149"/>
      <c r="C74" s="149"/>
      <c r="D74" s="149"/>
      <c r="E74" s="149"/>
      <c r="F74" s="149"/>
      <c r="G74" s="149"/>
    </row>
    <row r="75" ht="15.75" customHeight="1">
      <c r="A75" s="149"/>
      <c r="B75" s="149"/>
      <c r="C75" s="149"/>
      <c r="D75" s="149"/>
      <c r="E75" s="149"/>
      <c r="F75" s="149"/>
      <c r="G75" s="149"/>
    </row>
    <row r="76" ht="15.75" customHeight="1">
      <c r="A76" s="149"/>
      <c r="B76" s="149"/>
      <c r="C76" s="149"/>
      <c r="D76" s="149"/>
      <c r="E76" s="149"/>
      <c r="F76" s="149"/>
      <c r="G76" s="149"/>
    </row>
    <row r="77" ht="15.75" customHeight="1">
      <c r="A77" s="149"/>
      <c r="B77" s="149"/>
      <c r="C77" s="149"/>
      <c r="D77" s="149"/>
      <c r="E77" s="149"/>
      <c r="F77" s="149"/>
      <c r="G77" s="149"/>
    </row>
    <row r="78" ht="15.75" customHeight="1">
      <c r="A78" s="149"/>
      <c r="B78" s="149"/>
      <c r="C78" s="149"/>
      <c r="D78" s="149"/>
      <c r="E78" s="149"/>
      <c r="F78" s="149"/>
      <c r="G78" s="149"/>
    </row>
    <row r="79" ht="15.75" customHeight="1">
      <c r="A79" s="149"/>
      <c r="B79" s="149"/>
      <c r="C79" s="149"/>
      <c r="D79" s="149"/>
      <c r="E79" s="149"/>
      <c r="F79" s="149"/>
      <c r="G79" s="149"/>
    </row>
    <row r="80" ht="15.75" customHeight="1">
      <c r="A80" s="149"/>
      <c r="B80" s="149"/>
      <c r="C80" s="149"/>
      <c r="D80" s="149"/>
      <c r="E80" s="149"/>
      <c r="F80" s="149"/>
      <c r="G80" s="149"/>
    </row>
    <row r="81" ht="15.75" customHeight="1">
      <c r="A81" s="149"/>
      <c r="B81" s="149"/>
      <c r="C81" s="149"/>
      <c r="D81" s="149"/>
      <c r="E81" s="149"/>
      <c r="F81" s="149"/>
      <c r="G81" s="149"/>
    </row>
    <row r="82" ht="15.75" customHeight="1">
      <c r="A82" s="149"/>
      <c r="B82" s="149"/>
      <c r="C82" s="149"/>
      <c r="D82" s="149"/>
      <c r="E82" s="149"/>
      <c r="F82" s="149"/>
      <c r="G82" s="149"/>
    </row>
    <row r="83" ht="15.75" customHeight="1">
      <c r="A83" s="149"/>
      <c r="B83" s="149"/>
      <c r="C83" s="149"/>
      <c r="D83" s="149"/>
      <c r="E83" s="149"/>
      <c r="F83" s="149"/>
      <c r="G83" s="149"/>
    </row>
    <row r="84" ht="15.75" customHeight="1">
      <c r="A84" s="149"/>
      <c r="B84" s="149"/>
      <c r="C84" s="149"/>
      <c r="D84" s="149"/>
      <c r="E84" s="149"/>
      <c r="F84" s="149"/>
      <c r="G84" s="149"/>
    </row>
    <row r="85" ht="15.75" customHeight="1">
      <c r="A85" s="149"/>
      <c r="B85" s="149"/>
      <c r="C85" s="149"/>
      <c r="D85" s="149"/>
      <c r="E85" s="149"/>
      <c r="F85" s="149"/>
      <c r="G85" s="149"/>
    </row>
    <row r="86" ht="15.75" customHeight="1">
      <c r="A86" s="149"/>
      <c r="B86" s="149"/>
      <c r="C86" s="149"/>
      <c r="D86" s="149"/>
      <c r="E86" s="149"/>
      <c r="F86" s="149"/>
      <c r="G86" s="149"/>
    </row>
    <row r="87" ht="15.75" customHeight="1">
      <c r="A87" s="149"/>
      <c r="B87" s="149"/>
      <c r="C87" s="149"/>
      <c r="D87" s="149"/>
      <c r="E87" s="149"/>
      <c r="F87" s="149"/>
      <c r="G87" s="149"/>
    </row>
    <row r="88" ht="15.75" customHeight="1">
      <c r="A88" s="149"/>
      <c r="B88" s="149"/>
      <c r="C88" s="149"/>
      <c r="D88" s="149"/>
      <c r="E88" s="149"/>
      <c r="F88" s="149"/>
      <c r="G88" s="149"/>
    </row>
    <row r="89" ht="15.75" customHeight="1">
      <c r="A89" s="149"/>
      <c r="B89" s="149"/>
      <c r="C89" s="149"/>
      <c r="D89" s="149"/>
      <c r="E89" s="149"/>
      <c r="F89" s="149"/>
      <c r="G89" s="149"/>
    </row>
    <row r="90" ht="15.75" customHeight="1">
      <c r="A90" s="149"/>
      <c r="B90" s="149"/>
      <c r="C90" s="149"/>
      <c r="D90" s="149"/>
      <c r="E90" s="149"/>
      <c r="F90" s="149"/>
      <c r="G90" s="149"/>
    </row>
    <row r="91" ht="15.75" customHeight="1">
      <c r="A91" s="149"/>
      <c r="B91" s="149"/>
      <c r="C91" s="149"/>
      <c r="D91" s="149"/>
      <c r="E91" s="149"/>
      <c r="F91" s="149"/>
      <c r="G91" s="149"/>
    </row>
    <row r="92" ht="15.75" customHeight="1">
      <c r="A92" s="149"/>
      <c r="B92" s="149"/>
      <c r="C92" s="149"/>
      <c r="D92" s="149"/>
      <c r="E92" s="149"/>
      <c r="F92" s="149"/>
      <c r="G92" s="149"/>
    </row>
    <row r="93" ht="15.75" customHeight="1">
      <c r="A93" s="149"/>
      <c r="B93" s="149"/>
      <c r="C93" s="149"/>
      <c r="D93" s="149"/>
      <c r="E93" s="149"/>
      <c r="F93" s="149"/>
      <c r="G93" s="149"/>
    </row>
    <row r="94" ht="15.75" customHeight="1">
      <c r="A94" s="149"/>
      <c r="B94" s="149"/>
      <c r="C94" s="149"/>
      <c r="D94" s="149"/>
      <c r="E94" s="149"/>
      <c r="F94" s="149"/>
      <c r="G94" s="149"/>
    </row>
    <row r="95" ht="15.75" customHeight="1">
      <c r="A95" s="149"/>
      <c r="B95" s="149"/>
      <c r="C95" s="149"/>
      <c r="D95" s="149"/>
      <c r="E95" s="149"/>
      <c r="F95" s="149"/>
      <c r="G95" s="149"/>
    </row>
    <row r="96" ht="15.75" customHeight="1">
      <c r="A96" s="149"/>
      <c r="B96" s="149"/>
      <c r="C96" s="149"/>
      <c r="D96" s="149"/>
      <c r="E96" s="149"/>
      <c r="F96" s="149"/>
      <c r="G96" s="149"/>
    </row>
    <row r="97" ht="15.75" customHeight="1">
      <c r="A97" s="149"/>
      <c r="B97" s="149"/>
      <c r="C97" s="149"/>
      <c r="D97" s="149"/>
      <c r="E97" s="149"/>
      <c r="F97" s="149"/>
      <c r="G97" s="149"/>
    </row>
    <row r="98" ht="15.75" customHeight="1">
      <c r="A98" s="149"/>
      <c r="B98" s="149"/>
      <c r="C98" s="149"/>
      <c r="D98" s="149"/>
      <c r="E98" s="149"/>
      <c r="F98" s="149"/>
      <c r="G98" s="149"/>
    </row>
    <row r="99" ht="15.75" customHeight="1">
      <c r="A99" s="149"/>
      <c r="B99" s="149"/>
      <c r="C99" s="149"/>
      <c r="D99" s="149"/>
      <c r="E99" s="149"/>
      <c r="F99" s="149"/>
      <c r="G99" s="149"/>
    </row>
    <row r="100" ht="15.75" customHeight="1">
      <c r="A100" s="149"/>
      <c r="B100" s="149"/>
      <c r="C100" s="149"/>
      <c r="D100" s="149"/>
      <c r="E100" s="149"/>
      <c r="F100" s="149"/>
      <c r="G100" s="149"/>
    </row>
    <row r="101" ht="15.75" customHeight="1">
      <c r="A101" s="149"/>
      <c r="B101" s="149"/>
      <c r="C101" s="149"/>
      <c r="D101" s="149"/>
      <c r="E101" s="149"/>
      <c r="F101" s="149"/>
      <c r="G101" s="149"/>
    </row>
    <row r="102" ht="15.75" customHeight="1">
      <c r="A102" s="149"/>
      <c r="B102" s="149"/>
      <c r="C102" s="149"/>
      <c r="D102" s="149"/>
      <c r="E102" s="149"/>
      <c r="F102" s="149"/>
      <c r="G102" s="149"/>
    </row>
    <row r="103" ht="15.75" customHeight="1">
      <c r="A103" s="149"/>
      <c r="B103" s="149"/>
      <c r="C103" s="149"/>
      <c r="D103" s="149"/>
      <c r="E103" s="149"/>
      <c r="F103" s="149"/>
      <c r="G103" s="149"/>
    </row>
    <row r="104" ht="15.75" customHeight="1">
      <c r="A104" s="149"/>
      <c r="B104" s="149"/>
      <c r="C104" s="149"/>
      <c r="D104" s="149"/>
      <c r="E104" s="149"/>
      <c r="F104" s="149"/>
      <c r="G104" s="149"/>
    </row>
    <row r="105" ht="15.75" customHeight="1">
      <c r="A105" s="149"/>
      <c r="B105" s="149"/>
      <c r="C105" s="149"/>
      <c r="D105" s="149"/>
      <c r="E105" s="149"/>
      <c r="F105" s="149"/>
      <c r="G105" s="149"/>
    </row>
    <row r="106" ht="15.75" customHeight="1">
      <c r="A106" s="149"/>
      <c r="B106" s="149"/>
      <c r="C106" s="149"/>
      <c r="D106" s="149"/>
      <c r="E106" s="149"/>
      <c r="F106" s="149"/>
      <c r="G106" s="149"/>
    </row>
    <row r="107" ht="15.75" customHeight="1">
      <c r="A107" s="149"/>
      <c r="B107" s="149"/>
      <c r="C107" s="149"/>
      <c r="D107" s="149"/>
      <c r="E107" s="149"/>
      <c r="F107" s="149"/>
      <c r="G107" s="149"/>
    </row>
    <row r="108" ht="15.75" customHeight="1">
      <c r="A108" s="149"/>
      <c r="B108" s="149"/>
      <c r="C108" s="149"/>
      <c r="D108" s="149"/>
      <c r="E108" s="149"/>
      <c r="F108" s="149"/>
      <c r="G108" s="149"/>
    </row>
    <row r="109" ht="15.75" customHeight="1">
      <c r="A109" s="149"/>
      <c r="B109" s="149"/>
      <c r="C109" s="149"/>
      <c r="D109" s="149"/>
      <c r="E109" s="149"/>
      <c r="F109" s="149"/>
      <c r="G109" s="149"/>
    </row>
    <row r="110" ht="15.75" customHeight="1">
      <c r="A110" s="149"/>
      <c r="B110" s="149"/>
      <c r="C110" s="149"/>
      <c r="D110" s="149"/>
      <c r="E110" s="149"/>
      <c r="F110" s="149"/>
      <c r="G110" s="149"/>
    </row>
    <row r="111" ht="15.75" customHeight="1">
      <c r="A111" s="149"/>
      <c r="B111" s="149"/>
      <c r="C111" s="149"/>
      <c r="D111" s="149"/>
      <c r="E111" s="149"/>
      <c r="F111" s="149"/>
      <c r="G111" s="149"/>
    </row>
    <row r="112" ht="15.75" customHeight="1">
      <c r="A112" s="149"/>
      <c r="B112" s="149"/>
      <c r="C112" s="149"/>
      <c r="D112" s="149"/>
      <c r="E112" s="149"/>
      <c r="F112" s="149"/>
      <c r="G112" s="149"/>
    </row>
    <row r="113" ht="15.75" customHeight="1">
      <c r="A113" s="149"/>
      <c r="B113" s="149"/>
      <c r="C113" s="149"/>
      <c r="D113" s="149"/>
      <c r="E113" s="149"/>
      <c r="F113" s="149"/>
      <c r="G113" s="149"/>
    </row>
    <row r="114" ht="15.75" customHeight="1">
      <c r="A114" s="149"/>
      <c r="B114" s="149"/>
      <c r="C114" s="149"/>
      <c r="D114" s="149"/>
      <c r="E114" s="149"/>
      <c r="F114" s="149"/>
      <c r="G114" s="149"/>
    </row>
    <row r="115" ht="15.75" customHeight="1">
      <c r="A115" s="149"/>
      <c r="B115" s="149"/>
      <c r="C115" s="149"/>
      <c r="D115" s="149"/>
      <c r="E115" s="149"/>
      <c r="F115" s="149"/>
      <c r="G115" s="149"/>
    </row>
    <row r="116" ht="15.75" customHeight="1">
      <c r="A116" s="149"/>
      <c r="B116" s="149"/>
      <c r="C116" s="149"/>
      <c r="D116" s="149"/>
      <c r="E116" s="149"/>
      <c r="F116" s="149"/>
      <c r="G116" s="149"/>
    </row>
    <row r="117" ht="15.75" customHeight="1">
      <c r="A117" s="149"/>
      <c r="B117" s="149"/>
      <c r="C117" s="149"/>
      <c r="D117" s="149"/>
      <c r="E117" s="149"/>
      <c r="F117" s="149"/>
      <c r="G117" s="149"/>
    </row>
    <row r="118" ht="15.75" customHeight="1">
      <c r="A118" s="149"/>
      <c r="B118" s="149"/>
      <c r="C118" s="149"/>
      <c r="D118" s="149"/>
      <c r="E118" s="149"/>
      <c r="F118" s="149"/>
      <c r="G118" s="149"/>
    </row>
    <row r="119" ht="15.75" customHeight="1">
      <c r="A119" s="149"/>
      <c r="B119" s="149"/>
      <c r="C119" s="149"/>
      <c r="D119" s="149"/>
      <c r="E119" s="149"/>
      <c r="F119" s="149"/>
      <c r="G119" s="149"/>
    </row>
    <row r="120" ht="15.75" customHeight="1">
      <c r="A120" s="149"/>
      <c r="B120" s="149"/>
      <c r="C120" s="149"/>
      <c r="D120" s="149"/>
      <c r="E120" s="149"/>
      <c r="F120" s="149"/>
      <c r="G120" s="149"/>
    </row>
    <row r="121" ht="15.75" customHeight="1">
      <c r="A121" s="149"/>
      <c r="B121" s="149"/>
      <c r="C121" s="149"/>
      <c r="D121" s="149"/>
      <c r="E121" s="149"/>
      <c r="F121" s="149"/>
      <c r="G121" s="149"/>
    </row>
    <row r="122" ht="15.75" customHeight="1">
      <c r="A122" s="149"/>
      <c r="B122" s="149"/>
      <c r="C122" s="149"/>
      <c r="D122" s="149"/>
      <c r="E122" s="149"/>
      <c r="F122" s="149"/>
      <c r="G122" s="149"/>
    </row>
    <row r="123" ht="15.75" customHeight="1">
      <c r="A123" s="149"/>
      <c r="B123" s="149"/>
      <c r="C123" s="149"/>
      <c r="D123" s="149"/>
      <c r="E123" s="149"/>
      <c r="F123" s="149"/>
      <c r="G123" s="149"/>
    </row>
    <row r="124" ht="15.75" customHeight="1">
      <c r="A124" s="149"/>
      <c r="B124" s="149"/>
      <c r="C124" s="149"/>
      <c r="D124" s="149"/>
      <c r="E124" s="149"/>
      <c r="F124" s="149"/>
      <c r="G124" s="149"/>
    </row>
    <row r="125" ht="15.75" customHeight="1">
      <c r="A125" s="149"/>
      <c r="B125" s="149"/>
      <c r="C125" s="149"/>
      <c r="D125" s="149"/>
      <c r="E125" s="149"/>
      <c r="F125" s="149"/>
      <c r="G125" s="149"/>
    </row>
    <row r="126" ht="15.75" customHeight="1">
      <c r="A126" s="149"/>
      <c r="B126" s="149"/>
      <c r="C126" s="149"/>
      <c r="D126" s="149"/>
      <c r="E126" s="149"/>
      <c r="F126" s="149"/>
      <c r="G126" s="149"/>
    </row>
    <row r="127" ht="15.75" customHeight="1">
      <c r="A127" s="149"/>
      <c r="B127" s="149"/>
      <c r="C127" s="149"/>
      <c r="D127" s="149"/>
      <c r="E127" s="149"/>
      <c r="F127" s="149"/>
      <c r="G127" s="149"/>
    </row>
    <row r="128" ht="15.75" customHeight="1">
      <c r="A128" s="149"/>
      <c r="B128" s="149"/>
      <c r="C128" s="149"/>
      <c r="D128" s="149"/>
      <c r="E128" s="149"/>
      <c r="F128" s="149"/>
      <c r="G128" s="149"/>
    </row>
    <row r="129" ht="15.75" customHeight="1">
      <c r="A129" s="149"/>
      <c r="B129" s="149"/>
      <c r="C129" s="149"/>
      <c r="D129" s="149"/>
      <c r="E129" s="149"/>
      <c r="F129" s="149"/>
      <c r="G129" s="149"/>
    </row>
    <row r="130" ht="15.75" customHeight="1">
      <c r="A130" s="149"/>
      <c r="B130" s="149"/>
      <c r="C130" s="149"/>
      <c r="D130" s="149"/>
      <c r="E130" s="149"/>
      <c r="F130" s="149"/>
      <c r="G130" s="149"/>
    </row>
    <row r="131" ht="15.75" customHeight="1">
      <c r="A131" s="149"/>
      <c r="B131" s="149"/>
      <c r="C131" s="149"/>
      <c r="D131" s="149"/>
      <c r="E131" s="149"/>
      <c r="F131" s="149"/>
      <c r="G131" s="149"/>
    </row>
    <row r="132" ht="15.75" customHeight="1">
      <c r="A132" s="149"/>
      <c r="B132" s="149"/>
      <c r="C132" s="149"/>
      <c r="D132" s="149"/>
      <c r="E132" s="149"/>
      <c r="F132" s="149"/>
      <c r="G132" s="149"/>
    </row>
    <row r="133" ht="15.75" customHeight="1">
      <c r="A133" s="149"/>
      <c r="B133" s="149"/>
      <c r="C133" s="149"/>
      <c r="D133" s="149"/>
      <c r="E133" s="149"/>
      <c r="F133" s="149"/>
      <c r="G133" s="149"/>
    </row>
    <row r="134" ht="15.75" customHeight="1">
      <c r="A134" s="149"/>
      <c r="B134" s="149"/>
      <c r="C134" s="149"/>
      <c r="D134" s="149"/>
      <c r="E134" s="149"/>
      <c r="F134" s="149"/>
      <c r="G134" s="149"/>
    </row>
    <row r="135" ht="15.75" customHeight="1">
      <c r="A135" s="149"/>
      <c r="B135" s="149"/>
      <c r="C135" s="149"/>
      <c r="D135" s="149"/>
      <c r="E135" s="149"/>
      <c r="F135" s="149"/>
      <c r="G135" s="149"/>
    </row>
    <row r="136" ht="15.75" customHeight="1">
      <c r="A136" s="149"/>
      <c r="B136" s="149"/>
      <c r="C136" s="149"/>
      <c r="D136" s="149"/>
      <c r="E136" s="149"/>
      <c r="F136" s="149"/>
      <c r="G136" s="149"/>
    </row>
    <row r="137" ht="15.75" customHeight="1">
      <c r="A137" s="149"/>
      <c r="B137" s="149"/>
      <c r="C137" s="149"/>
      <c r="D137" s="149"/>
      <c r="E137" s="149"/>
      <c r="F137" s="149"/>
      <c r="G137" s="149"/>
    </row>
    <row r="138" ht="15.75" customHeight="1">
      <c r="A138" s="149"/>
      <c r="B138" s="149"/>
      <c r="C138" s="149"/>
      <c r="D138" s="149"/>
      <c r="E138" s="149"/>
      <c r="F138" s="149"/>
      <c r="G138" s="149"/>
    </row>
    <row r="139" ht="15.75" customHeight="1">
      <c r="A139" s="149"/>
      <c r="B139" s="149"/>
      <c r="C139" s="149"/>
      <c r="D139" s="149"/>
      <c r="E139" s="149"/>
      <c r="F139" s="149"/>
      <c r="G139" s="149"/>
    </row>
    <row r="140" ht="15.75" customHeight="1">
      <c r="A140" s="149"/>
      <c r="B140" s="149"/>
      <c r="C140" s="149"/>
      <c r="D140" s="149"/>
      <c r="E140" s="149"/>
      <c r="F140" s="149"/>
      <c r="G140" s="149"/>
    </row>
    <row r="141" ht="15.75" customHeight="1">
      <c r="A141" s="149"/>
      <c r="B141" s="149"/>
      <c r="C141" s="149"/>
      <c r="D141" s="149"/>
      <c r="E141" s="149"/>
      <c r="F141" s="149"/>
      <c r="G141" s="149"/>
    </row>
    <row r="142" ht="15.75" customHeight="1">
      <c r="A142" s="149"/>
      <c r="B142" s="149"/>
      <c r="C142" s="149"/>
      <c r="D142" s="149"/>
      <c r="E142" s="149"/>
      <c r="F142" s="149"/>
      <c r="G142" s="149"/>
    </row>
    <row r="143" ht="15.75" customHeight="1">
      <c r="A143" s="149"/>
      <c r="B143" s="149"/>
      <c r="C143" s="149"/>
      <c r="D143" s="149"/>
      <c r="E143" s="149"/>
      <c r="F143" s="149"/>
      <c r="G143" s="149"/>
    </row>
    <row r="144" ht="15.75" customHeight="1">
      <c r="A144" s="149"/>
      <c r="B144" s="149"/>
      <c r="C144" s="149"/>
      <c r="D144" s="149"/>
      <c r="E144" s="149"/>
      <c r="F144" s="149"/>
      <c r="G144" s="149"/>
    </row>
    <row r="145" ht="15.75" customHeight="1">
      <c r="A145" s="149"/>
      <c r="B145" s="149"/>
      <c r="C145" s="149"/>
      <c r="D145" s="149"/>
      <c r="E145" s="149"/>
      <c r="F145" s="149"/>
      <c r="G145" s="149"/>
    </row>
    <row r="146" ht="15.75" customHeight="1">
      <c r="A146" s="149"/>
      <c r="B146" s="149"/>
      <c r="C146" s="149"/>
      <c r="D146" s="149"/>
      <c r="E146" s="149"/>
      <c r="F146" s="149"/>
      <c r="G146" s="149"/>
    </row>
    <row r="147" ht="15.75" customHeight="1">
      <c r="A147" s="149"/>
      <c r="B147" s="149"/>
      <c r="C147" s="149"/>
      <c r="D147" s="149"/>
      <c r="E147" s="149"/>
      <c r="F147" s="149"/>
      <c r="G147" s="149"/>
    </row>
    <row r="148" ht="15.75" customHeight="1">
      <c r="A148" s="149"/>
      <c r="B148" s="149"/>
      <c r="C148" s="149"/>
      <c r="D148" s="149"/>
      <c r="E148" s="149"/>
      <c r="F148" s="149"/>
      <c r="G148" s="149"/>
    </row>
    <row r="149" ht="15.75" customHeight="1">
      <c r="A149" s="149"/>
      <c r="B149" s="149"/>
      <c r="C149" s="149"/>
      <c r="D149" s="149"/>
      <c r="E149" s="149"/>
      <c r="F149" s="149"/>
      <c r="G149" s="149"/>
    </row>
    <row r="150" ht="15.75" customHeight="1">
      <c r="A150" s="149"/>
      <c r="B150" s="149"/>
      <c r="C150" s="149"/>
      <c r="D150" s="149"/>
      <c r="E150" s="149"/>
      <c r="F150" s="149"/>
      <c r="G150" s="149"/>
    </row>
    <row r="151" ht="15.75" customHeight="1">
      <c r="A151" s="149"/>
      <c r="B151" s="149"/>
      <c r="C151" s="149"/>
      <c r="D151" s="149"/>
      <c r="E151" s="149"/>
      <c r="F151" s="149"/>
      <c r="G151" s="149"/>
    </row>
    <row r="152" ht="15.75" customHeight="1">
      <c r="A152" s="149"/>
      <c r="B152" s="149"/>
      <c r="C152" s="149"/>
      <c r="D152" s="149"/>
      <c r="E152" s="149"/>
      <c r="F152" s="149"/>
      <c r="G152" s="149"/>
    </row>
    <row r="153" ht="15.75" customHeight="1">
      <c r="A153" s="149"/>
      <c r="B153" s="149"/>
      <c r="C153" s="149"/>
      <c r="D153" s="149"/>
      <c r="E153" s="149"/>
      <c r="F153" s="149"/>
      <c r="G153" s="149"/>
    </row>
    <row r="154" ht="15.75" customHeight="1">
      <c r="A154" s="149"/>
      <c r="B154" s="149"/>
      <c r="C154" s="149"/>
      <c r="D154" s="149"/>
      <c r="E154" s="149"/>
      <c r="F154" s="149"/>
      <c r="G154" s="149"/>
    </row>
    <row r="155" ht="15.75" customHeight="1">
      <c r="A155" s="149"/>
      <c r="B155" s="149"/>
      <c r="C155" s="149"/>
      <c r="D155" s="149"/>
      <c r="E155" s="149"/>
      <c r="F155" s="149"/>
      <c r="G155" s="149"/>
    </row>
    <row r="156" ht="15.75" customHeight="1">
      <c r="A156" s="149"/>
      <c r="B156" s="149"/>
      <c r="C156" s="149"/>
      <c r="D156" s="149"/>
      <c r="E156" s="149"/>
      <c r="F156" s="149"/>
      <c r="G156" s="149"/>
    </row>
    <row r="157" ht="15.75" customHeight="1">
      <c r="A157" s="149"/>
      <c r="B157" s="149"/>
      <c r="C157" s="149"/>
      <c r="D157" s="149"/>
      <c r="E157" s="149"/>
      <c r="F157" s="149"/>
      <c r="G157" s="149"/>
    </row>
    <row r="158" ht="15.75" customHeight="1">
      <c r="A158" s="149"/>
      <c r="B158" s="149"/>
      <c r="C158" s="149"/>
      <c r="D158" s="149"/>
      <c r="E158" s="149"/>
      <c r="F158" s="149"/>
      <c r="G158" s="149"/>
    </row>
    <row r="159" ht="15.75" customHeight="1">
      <c r="A159" s="149"/>
      <c r="B159" s="149"/>
      <c r="C159" s="149"/>
      <c r="D159" s="149"/>
      <c r="E159" s="149"/>
      <c r="F159" s="149"/>
      <c r="G159" s="149"/>
    </row>
    <row r="160" ht="15.75" customHeight="1">
      <c r="A160" s="149"/>
      <c r="B160" s="149"/>
      <c r="C160" s="149"/>
      <c r="D160" s="149"/>
      <c r="E160" s="149"/>
      <c r="F160" s="149"/>
      <c r="G160" s="149"/>
    </row>
    <row r="161" ht="15.75" customHeight="1">
      <c r="A161" s="149"/>
      <c r="B161" s="149"/>
      <c r="C161" s="149"/>
      <c r="D161" s="149"/>
      <c r="E161" s="149"/>
      <c r="F161" s="149"/>
      <c r="G161" s="149"/>
    </row>
    <row r="162" ht="15.75" customHeight="1">
      <c r="A162" s="149"/>
      <c r="B162" s="149"/>
      <c r="C162" s="149"/>
      <c r="D162" s="149"/>
      <c r="E162" s="149"/>
      <c r="F162" s="149"/>
      <c r="G162" s="149"/>
    </row>
    <row r="163" ht="15.75" customHeight="1">
      <c r="A163" s="149"/>
      <c r="B163" s="149"/>
      <c r="C163" s="149"/>
      <c r="D163" s="149"/>
      <c r="E163" s="149"/>
      <c r="F163" s="149"/>
      <c r="G163" s="149"/>
    </row>
    <row r="164" ht="15.75" customHeight="1">
      <c r="A164" s="149"/>
      <c r="B164" s="149"/>
      <c r="C164" s="149"/>
      <c r="D164" s="149"/>
      <c r="E164" s="149"/>
      <c r="F164" s="149"/>
      <c r="G164" s="149"/>
    </row>
    <row r="165" ht="15.75" customHeight="1">
      <c r="A165" s="149"/>
      <c r="B165" s="149"/>
      <c r="C165" s="149"/>
      <c r="D165" s="149"/>
      <c r="E165" s="149"/>
      <c r="F165" s="149"/>
      <c r="G165" s="149"/>
    </row>
    <row r="166" ht="15.75" customHeight="1">
      <c r="A166" s="149"/>
      <c r="B166" s="149"/>
      <c r="C166" s="149"/>
      <c r="D166" s="149"/>
      <c r="E166" s="149"/>
      <c r="F166" s="149"/>
      <c r="G166" s="149"/>
    </row>
    <row r="167" ht="15.75" customHeight="1">
      <c r="A167" s="149"/>
      <c r="B167" s="149"/>
      <c r="C167" s="149"/>
      <c r="D167" s="149"/>
      <c r="E167" s="149"/>
      <c r="F167" s="149"/>
      <c r="G167" s="149"/>
    </row>
    <row r="168" ht="15.75" customHeight="1">
      <c r="A168" s="149"/>
      <c r="B168" s="149"/>
      <c r="C168" s="149"/>
      <c r="D168" s="149"/>
      <c r="E168" s="149"/>
      <c r="F168" s="149"/>
      <c r="G168" s="149"/>
    </row>
    <row r="169" ht="15.75" customHeight="1">
      <c r="A169" s="149"/>
      <c r="B169" s="149"/>
      <c r="C169" s="149"/>
      <c r="D169" s="149"/>
      <c r="E169" s="149"/>
      <c r="F169" s="149"/>
      <c r="G169" s="149"/>
    </row>
    <row r="170" ht="15.75" customHeight="1">
      <c r="A170" s="149"/>
      <c r="B170" s="149"/>
      <c r="C170" s="149"/>
      <c r="D170" s="149"/>
      <c r="E170" s="149"/>
      <c r="F170" s="149"/>
      <c r="G170" s="149"/>
    </row>
    <row r="171" ht="15.75" customHeight="1">
      <c r="A171" s="149"/>
      <c r="B171" s="149"/>
      <c r="C171" s="149"/>
      <c r="D171" s="149"/>
      <c r="E171" s="149"/>
      <c r="F171" s="149"/>
      <c r="G171" s="149"/>
    </row>
    <row r="172" ht="15.75" customHeight="1">
      <c r="A172" s="149"/>
      <c r="B172" s="149"/>
      <c r="C172" s="149"/>
      <c r="D172" s="149"/>
      <c r="E172" s="149"/>
      <c r="F172" s="149"/>
      <c r="G172" s="149"/>
    </row>
    <row r="173" ht="15.75" customHeight="1">
      <c r="A173" s="149"/>
      <c r="B173" s="149"/>
      <c r="C173" s="149"/>
      <c r="D173" s="149"/>
      <c r="E173" s="149"/>
      <c r="F173" s="149"/>
      <c r="G173" s="149"/>
    </row>
    <row r="174" ht="15.75" customHeight="1">
      <c r="A174" s="149"/>
      <c r="B174" s="149"/>
      <c r="C174" s="149"/>
      <c r="D174" s="149"/>
      <c r="E174" s="149"/>
      <c r="F174" s="149"/>
      <c r="G174" s="149"/>
    </row>
    <row r="175" ht="15.75" customHeight="1">
      <c r="A175" s="149"/>
      <c r="B175" s="149"/>
      <c r="C175" s="149"/>
      <c r="D175" s="149"/>
      <c r="E175" s="149"/>
      <c r="F175" s="149"/>
      <c r="G175" s="149"/>
    </row>
    <row r="176" ht="15.75" customHeight="1">
      <c r="A176" s="149"/>
      <c r="B176" s="149"/>
      <c r="C176" s="149"/>
      <c r="D176" s="149"/>
      <c r="E176" s="149"/>
      <c r="F176" s="149"/>
      <c r="G176" s="149"/>
    </row>
    <row r="177" ht="15.75" customHeight="1">
      <c r="A177" s="149"/>
      <c r="B177" s="149"/>
      <c r="C177" s="149"/>
      <c r="D177" s="149"/>
      <c r="E177" s="149"/>
      <c r="F177" s="149"/>
      <c r="G177" s="149"/>
    </row>
    <row r="178" ht="15.75" customHeight="1">
      <c r="A178" s="149"/>
      <c r="B178" s="149"/>
      <c r="C178" s="149"/>
      <c r="D178" s="149"/>
      <c r="E178" s="149"/>
      <c r="F178" s="149"/>
      <c r="G178" s="149"/>
    </row>
    <row r="179" ht="15.75" customHeight="1">
      <c r="A179" s="149"/>
      <c r="B179" s="149"/>
      <c r="C179" s="149"/>
      <c r="D179" s="149"/>
      <c r="E179" s="149"/>
      <c r="F179" s="149"/>
      <c r="G179" s="149"/>
    </row>
    <row r="180" ht="15.75" customHeight="1">
      <c r="A180" s="149"/>
      <c r="B180" s="149"/>
      <c r="C180" s="149"/>
      <c r="D180" s="149"/>
      <c r="E180" s="149"/>
      <c r="F180" s="149"/>
      <c r="G180" s="149"/>
    </row>
    <row r="181" ht="15.75" customHeight="1">
      <c r="A181" s="149"/>
      <c r="B181" s="149"/>
      <c r="C181" s="149"/>
      <c r="D181" s="149"/>
      <c r="E181" s="149"/>
      <c r="F181" s="149"/>
      <c r="G181" s="149"/>
    </row>
    <row r="182" ht="15.75" customHeight="1">
      <c r="A182" s="149"/>
      <c r="B182" s="149"/>
      <c r="C182" s="149"/>
      <c r="D182" s="149"/>
      <c r="E182" s="149"/>
      <c r="F182" s="149"/>
      <c r="G182" s="149"/>
    </row>
    <row r="183" ht="15.75" customHeight="1">
      <c r="A183" s="149"/>
      <c r="B183" s="149"/>
      <c r="C183" s="149"/>
      <c r="D183" s="149"/>
      <c r="E183" s="149"/>
      <c r="F183" s="149"/>
      <c r="G183" s="149"/>
    </row>
    <row r="184" ht="15.75" customHeight="1">
      <c r="A184" s="149"/>
      <c r="B184" s="149"/>
      <c r="C184" s="149"/>
      <c r="D184" s="149"/>
      <c r="E184" s="149"/>
      <c r="F184" s="149"/>
      <c r="G184" s="149"/>
    </row>
    <row r="185" ht="15.75" customHeight="1">
      <c r="A185" s="149"/>
      <c r="B185" s="149"/>
      <c r="C185" s="149"/>
      <c r="D185" s="149"/>
      <c r="E185" s="149"/>
      <c r="F185" s="149"/>
      <c r="G185" s="149"/>
    </row>
    <row r="186" ht="15.75" customHeight="1">
      <c r="A186" s="149"/>
      <c r="B186" s="149"/>
      <c r="C186" s="149"/>
      <c r="D186" s="149"/>
      <c r="E186" s="149"/>
      <c r="F186" s="149"/>
      <c r="G186" s="149"/>
    </row>
    <row r="187" ht="15.75" customHeight="1">
      <c r="A187" s="149"/>
      <c r="B187" s="149"/>
      <c r="C187" s="149"/>
      <c r="D187" s="149"/>
      <c r="E187" s="149"/>
      <c r="F187" s="149"/>
      <c r="G187" s="149"/>
    </row>
    <row r="188" ht="15.75" customHeight="1">
      <c r="A188" s="149"/>
      <c r="B188" s="149"/>
      <c r="C188" s="149"/>
      <c r="D188" s="149"/>
      <c r="E188" s="149"/>
      <c r="F188" s="149"/>
      <c r="G188" s="149"/>
    </row>
    <row r="189" ht="15.75" customHeight="1">
      <c r="A189" s="149"/>
      <c r="B189" s="149"/>
      <c r="C189" s="149"/>
      <c r="D189" s="149"/>
      <c r="E189" s="149"/>
      <c r="F189" s="149"/>
      <c r="G189" s="149"/>
    </row>
    <row r="190" ht="15.75" customHeight="1">
      <c r="A190" s="149"/>
      <c r="B190" s="149"/>
      <c r="C190" s="149"/>
      <c r="D190" s="149"/>
      <c r="E190" s="149"/>
      <c r="F190" s="149"/>
      <c r="G190" s="149"/>
    </row>
    <row r="191" ht="15.75" customHeight="1">
      <c r="A191" s="149"/>
      <c r="B191" s="149"/>
      <c r="C191" s="149"/>
      <c r="D191" s="149"/>
      <c r="E191" s="149"/>
      <c r="F191" s="149"/>
      <c r="G191" s="149"/>
    </row>
    <row r="192" ht="15.75" customHeight="1">
      <c r="A192" s="149"/>
      <c r="B192" s="149"/>
      <c r="C192" s="149"/>
      <c r="D192" s="149"/>
      <c r="E192" s="149"/>
      <c r="F192" s="149"/>
      <c r="G192" s="149"/>
    </row>
    <row r="193" ht="15.75" customHeight="1">
      <c r="A193" s="149"/>
      <c r="B193" s="149"/>
      <c r="C193" s="149"/>
      <c r="D193" s="149"/>
      <c r="E193" s="149"/>
      <c r="F193" s="149"/>
      <c r="G193" s="149"/>
    </row>
    <row r="194" ht="15.75" customHeight="1">
      <c r="A194" s="149"/>
      <c r="B194" s="149"/>
      <c r="C194" s="149"/>
      <c r="D194" s="149"/>
      <c r="E194" s="149"/>
      <c r="F194" s="149"/>
      <c r="G194" s="149"/>
    </row>
    <row r="195" ht="15.75" customHeight="1">
      <c r="A195" s="149"/>
      <c r="B195" s="149"/>
      <c r="C195" s="149"/>
      <c r="D195" s="149"/>
      <c r="E195" s="149"/>
      <c r="F195" s="149"/>
      <c r="G195" s="149"/>
    </row>
    <row r="196" ht="15.75" customHeight="1">
      <c r="A196" s="149"/>
      <c r="B196" s="149"/>
      <c r="C196" s="149"/>
      <c r="D196" s="149"/>
      <c r="E196" s="149"/>
      <c r="F196" s="149"/>
      <c r="G196" s="149"/>
    </row>
    <row r="197" ht="15.75" customHeight="1">
      <c r="A197" s="149"/>
      <c r="B197" s="149"/>
      <c r="C197" s="149"/>
      <c r="D197" s="149"/>
      <c r="E197" s="149"/>
      <c r="F197" s="149"/>
      <c r="G197" s="149"/>
    </row>
    <row r="198" ht="15.75" customHeight="1">
      <c r="A198" s="149"/>
      <c r="B198" s="149"/>
      <c r="C198" s="149"/>
      <c r="D198" s="149"/>
      <c r="E198" s="149"/>
      <c r="F198" s="149"/>
      <c r="G198" s="149"/>
    </row>
    <row r="199" ht="15.75" customHeight="1">
      <c r="A199" s="149"/>
      <c r="B199" s="149"/>
      <c r="C199" s="149"/>
      <c r="D199" s="149"/>
      <c r="E199" s="149"/>
      <c r="F199" s="149"/>
      <c r="G199" s="149"/>
    </row>
    <row r="200" ht="15.75" customHeight="1">
      <c r="A200" s="149"/>
      <c r="B200" s="149"/>
      <c r="C200" s="149"/>
      <c r="D200" s="149"/>
      <c r="E200" s="149"/>
      <c r="F200" s="149"/>
      <c r="G200" s="149"/>
    </row>
    <row r="201" ht="15.75" customHeight="1">
      <c r="A201" s="149"/>
      <c r="B201" s="149"/>
      <c r="C201" s="149"/>
      <c r="D201" s="149"/>
      <c r="E201" s="149"/>
      <c r="F201" s="149"/>
      <c r="G201" s="149"/>
    </row>
    <row r="202" ht="15.75" customHeight="1">
      <c r="A202" s="149"/>
      <c r="B202" s="149"/>
      <c r="C202" s="149"/>
      <c r="D202" s="149"/>
      <c r="E202" s="149"/>
      <c r="F202" s="149"/>
      <c r="G202" s="149"/>
    </row>
    <row r="203" ht="15.75" customHeight="1">
      <c r="A203" s="149"/>
      <c r="B203" s="149"/>
      <c r="C203" s="149"/>
      <c r="D203" s="149"/>
      <c r="E203" s="149"/>
      <c r="F203" s="149"/>
      <c r="G203" s="149"/>
    </row>
    <row r="204" ht="15.75" customHeight="1">
      <c r="A204" s="149"/>
      <c r="B204" s="149"/>
      <c r="C204" s="149"/>
      <c r="D204" s="149"/>
      <c r="E204" s="149"/>
      <c r="F204" s="149"/>
      <c r="G204" s="149"/>
    </row>
    <row r="205" ht="15.75" customHeight="1">
      <c r="A205" s="149"/>
      <c r="B205" s="149"/>
      <c r="C205" s="149"/>
      <c r="D205" s="149"/>
      <c r="E205" s="149"/>
      <c r="F205" s="149"/>
      <c r="G205" s="149"/>
    </row>
    <row r="206" ht="15.75" customHeight="1">
      <c r="A206" s="149"/>
      <c r="B206" s="149"/>
      <c r="C206" s="149"/>
      <c r="D206" s="149"/>
      <c r="E206" s="149"/>
      <c r="F206" s="149"/>
      <c r="G206" s="149"/>
    </row>
    <row r="207" ht="15.75" customHeight="1">
      <c r="A207" s="149"/>
      <c r="B207" s="149"/>
      <c r="C207" s="149"/>
      <c r="D207" s="149"/>
      <c r="E207" s="149"/>
      <c r="F207" s="149"/>
      <c r="G207" s="149"/>
    </row>
    <row r="208" ht="15.75" customHeight="1">
      <c r="A208" s="149"/>
      <c r="B208" s="149"/>
      <c r="C208" s="149"/>
      <c r="D208" s="149"/>
      <c r="E208" s="149"/>
      <c r="F208" s="149"/>
      <c r="G208" s="149"/>
    </row>
    <row r="209" ht="15.75" customHeight="1">
      <c r="A209" s="149"/>
      <c r="B209" s="149"/>
      <c r="C209" s="149"/>
      <c r="D209" s="149"/>
      <c r="E209" s="149"/>
      <c r="F209" s="149"/>
      <c r="G209" s="149"/>
    </row>
    <row r="210" ht="15.75" customHeight="1">
      <c r="A210" s="149"/>
      <c r="B210" s="149"/>
      <c r="C210" s="149"/>
      <c r="D210" s="149"/>
      <c r="E210" s="149"/>
      <c r="F210" s="149"/>
      <c r="G210" s="149"/>
    </row>
    <row r="211" ht="15.75" customHeight="1">
      <c r="A211" s="149"/>
      <c r="B211" s="149"/>
      <c r="C211" s="149"/>
      <c r="D211" s="149"/>
      <c r="E211" s="149"/>
      <c r="F211" s="149"/>
      <c r="G211" s="149"/>
    </row>
    <row r="212" ht="15.75" customHeight="1">
      <c r="A212" s="149"/>
      <c r="B212" s="149"/>
      <c r="C212" s="149"/>
      <c r="D212" s="149"/>
      <c r="E212" s="149"/>
      <c r="F212" s="149"/>
      <c r="G212" s="149"/>
    </row>
    <row r="213" ht="15.75" customHeight="1">
      <c r="A213" s="149"/>
      <c r="B213" s="149"/>
      <c r="C213" s="149"/>
      <c r="D213" s="149"/>
      <c r="E213" s="149"/>
      <c r="F213" s="149"/>
      <c r="G213" s="149"/>
    </row>
    <row r="214" ht="15.75" customHeight="1">
      <c r="A214" s="149"/>
      <c r="B214" s="149"/>
      <c r="C214" s="149"/>
      <c r="D214" s="149"/>
      <c r="E214" s="149"/>
      <c r="F214" s="149"/>
      <c r="G214" s="149"/>
    </row>
    <row r="215" ht="15.75" customHeight="1">
      <c r="A215" s="149"/>
      <c r="B215" s="149"/>
      <c r="C215" s="149"/>
      <c r="D215" s="149"/>
      <c r="E215" s="149"/>
      <c r="F215" s="149"/>
      <c r="G215" s="149"/>
    </row>
    <row r="216" ht="15.75" customHeight="1">
      <c r="A216" s="149"/>
      <c r="B216" s="149"/>
      <c r="C216" s="149"/>
      <c r="D216" s="149"/>
      <c r="E216" s="149"/>
      <c r="F216" s="149"/>
      <c r="G216" s="149"/>
    </row>
    <row r="217" ht="15.75" customHeight="1">
      <c r="A217" s="149"/>
      <c r="B217" s="149"/>
      <c r="C217" s="149"/>
      <c r="D217" s="149"/>
      <c r="E217" s="149"/>
      <c r="F217" s="149"/>
      <c r="G217" s="149"/>
    </row>
    <row r="218" ht="15.75" customHeight="1">
      <c r="A218" s="149"/>
      <c r="B218" s="149"/>
      <c r="C218" s="149"/>
      <c r="D218" s="149"/>
      <c r="E218" s="149"/>
      <c r="F218" s="149"/>
      <c r="G218" s="149"/>
    </row>
    <row r="219" ht="15.75" customHeight="1">
      <c r="A219" s="149"/>
      <c r="B219" s="149"/>
      <c r="C219" s="149"/>
      <c r="D219" s="149"/>
      <c r="E219" s="149"/>
      <c r="F219" s="149"/>
      <c r="G219" s="149"/>
    </row>
    <row r="220" ht="15.75" customHeight="1">
      <c r="A220" s="149"/>
      <c r="B220" s="149"/>
      <c r="C220" s="149"/>
      <c r="D220" s="149"/>
      <c r="E220" s="149"/>
      <c r="F220" s="149"/>
      <c r="G220" s="149"/>
    </row>
    <row r="221" ht="15.75" customHeight="1">
      <c r="A221" s="149"/>
      <c r="B221" s="149"/>
      <c r="C221" s="149"/>
      <c r="D221" s="149"/>
      <c r="E221" s="149"/>
      <c r="F221" s="149"/>
      <c r="G221" s="149"/>
    </row>
    <row r="222" ht="15.75" customHeight="1">
      <c r="A222" s="149"/>
      <c r="B222" s="149"/>
      <c r="C222" s="149"/>
      <c r="D222" s="149"/>
      <c r="E222" s="149"/>
      <c r="F222" s="149"/>
      <c r="G222" s="149"/>
    </row>
    <row r="223" ht="15.75" customHeight="1">
      <c r="A223" s="149"/>
      <c r="B223" s="149"/>
      <c r="C223" s="149"/>
      <c r="D223" s="149"/>
      <c r="E223" s="149"/>
      <c r="F223" s="149"/>
      <c r="G223" s="149"/>
    </row>
    <row r="224" ht="15.75" customHeight="1">
      <c r="A224" s="149"/>
      <c r="B224" s="149"/>
      <c r="C224" s="149"/>
      <c r="D224" s="149"/>
      <c r="E224" s="149"/>
      <c r="F224" s="149"/>
      <c r="G224" s="149"/>
    </row>
    <row r="225" ht="15.75" customHeight="1">
      <c r="A225" s="149"/>
      <c r="B225" s="149"/>
      <c r="C225" s="149"/>
      <c r="D225" s="149"/>
      <c r="E225" s="149"/>
      <c r="F225" s="149"/>
      <c r="G225" s="149"/>
    </row>
    <row r="226" ht="15.75" customHeight="1">
      <c r="A226" s="149"/>
      <c r="B226" s="149"/>
      <c r="C226" s="149"/>
      <c r="D226" s="149"/>
      <c r="E226" s="149"/>
      <c r="F226" s="149"/>
      <c r="G226" s="149"/>
    </row>
    <row r="227" ht="15.75" customHeight="1">
      <c r="A227" s="149"/>
      <c r="B227" s="149"/>
      <c r="C227" s="149"/>
      <c r="D227" s="149"/>
      <c r="E227" s="149"/>
      <c r="F227" s="149"/>
      <c r="G227" s="149"/>
    </row>
    <row r="228" ht="15.75" customHeight="1">
      <c r="A228" s="149"/>
      <c r="B228" s="149"/>
      <c r="C228" s="149"/>
      <c r="D228" s="149"/>
      <c r="E228" s="149"/>
      <c r="F228" s="149"/>
      <c r="G228" s="149"/>
    </row>
    <row r="229" ht="15.75" customHeight="1">
      <c r="A229" s="149"/>
      <c r="B229" s="149"/>
      <c r="C229" s="149"/>
      <c r="D229" s="149"/>
      <c r="E229" s="149"/>
      <c r="F229" s="149"/>
      <c r="G229" s="149"/>
    </row>
    <row r="230" ht="15.75" customHeight="1">
      <c r="A230" s="149"/>
      <c r="B230" s="149"/>
      <c r="C230" s="149"/>
      <c r="D230" s="149"/>
      <c r="E230" s="149"/>
      <c r="F230" s="149"/>
      <c r="G230" s="149"/>
    </row>
    <row r="231" ht="15.75" customHeight="1">
      <c r="A231" s="149"/>
      <c r="B231" s="149"/>
      <c r="C231" s="149"/>
      <c r="D231" s="149"/>
      <c r="E231" s="149"/>
      <c r="F231" s="149"/>
      <c r="G231" s="149"/>
    </row>
    <row r="232" ht="15.75" customHeight="1">
      <c r="A232" s="149"/>
      <c r="B232" s="149"/>
      <c r="C232" s="149"/>
      <c r="D232" s="149"/>
      <c r="E232" s="149"/>
      <c r="F232" s="149"/>
      <c r="G232" s="149"/>
    </row>
    <row r="233" ht="15.75" customHeight="1">
      <c r="A233" s="149"/>
      <c r="B233" s="149"/>
      <c r="C233" s="149"/>
      <c r="D233" s="149"/>
      <c r="E233" s="149"/>
      <c r="F233" s="149"/>
      <c r="G233" s="149"/>
    </row>
    <row r="234" ht="15.75" customHeight="1">
      <c r="A234" s="149"/>
      <c r="B234" s="149"/>
      <c r="C234" s="149"/>
      <c r="D234" s="149"/>
      <c r="E234" s="149"/>
      <c r="F234" s="149"/>
      <c r="G234" s="149"/>
    </row>
    <row r="235" ht="15.75" customHeight="1">
      <c r="A235" s="149"/>
      <c r="B235" s="149"/>
      <c r="C235" s="149"/>
      <c r="D235" s="149"/>
      <c r="E235" s="149"/>
      <c r="F235" s="149"/>
      <c r="G235" s="149"/>
    </row>
    <row r="236" ht="15.75" customHeight="1">
      <c r="A236" s="149"/>
      <c r="B236" s="149"/>
      <c r="C236" s="149"/>
      <c r="D236" s="149"/>
      <c r="E236" s="149"/>
      <c r="F236" s="149"/>
      <c r="G236" s="149"/>
    </row>
    <row r="237" ht="15.75" customHeight="1">
      <c r="A237" s="149"/>
      <c r="B237" s="149"/>
      <c r="C237" s="149"/>
      <c r="D237" s="149"/>
      <c r="E237" s="149"/>
      <c r="F237" s="149"/>
      <c r="G237" s="149"/>
    </row>
    <row r="238" ht="15.75" customHeight="1">
      <c r="A238" s="149"/>
      <c r="B238" s="149"/>
      <c r="C238" s="149"/>
      <c r="D238" s="149"/>
      <c r="E238" s="149"/>
      <c r="F238" s="149"/>
      <c r="G238" s="149"/>
    </row>
    <row r="239" ht="15.75" customHeight="1">
      <c r="A239" s="149"/>
      <c r="B239" s="149"/>
      <c r="C239" s="149"/>
      <c r="D239" s="149"/>
      <c r="E239" s="149"/>
      <c r="F239" s="149"/>
      <c r="G239" s="149"/>
    </row>
    <row r="240" ht="15.75" customHeight="1">
      <c r="A240" s="149"/>
      <c r="B240" s="149"/>
      <c r="C240" s="149"/>
      <c r="D240" s="149"/>
      <c r="E240" s="149"/>
      <c r="F240" s="149"/>
      <c r="G240" s="149"/>
    </row>
    <row r="241" ht="15.75" customHeight="1">
      <c r="A241" s="149"/>
      <c r="B241" s="149"/>
      <c r="C241" s="149"/>
      <c r="D241" s="149"/>
      <c r="E241" s="149"/>
      <c r="F241" s="149"/>
      <c r="G241" s="149"/>
    </row>
    <row r="242" ht="15.75" customHeight="1">
      <c r="A242" s="149"/>
      <c r="B242" s="149"/>
      <c r="C242" s="149"/>
      <c r="D242" s="149"/>
      <c r="E242" s="149"/>
      <c r="F242" s="149"/>
      <c r="G242" s="149"/>
    </row>
    <row r="243" ht="15.75" customHeight="1">
      <c r="A243" s="149"/>
      <c r="B243" s="149"/>
      <c r="C243" s="149"/>
      <c r="D243" s="149"/>
      <c r="E243" s="149"/>
      <c r="F243" s="149"/>
      <c r="G243" s="149"/>
    </row>
    <row r="244" ht="15.75" customHeight="1">
      <c r="A244" s="149"/>
      <c r="B244" s="149"/>
      <c r="C244" s="149"/>
      <c r="D244" s="149"/>
      <c r="E244" s="149"/>
      <c r="F244" s="149"/>
      <c r="G244" s="149"/>
    </row>
    <row r="245" ht="15.75" customHeight="1">
      <c r="A245" s="149"/>
      <c r="B245" s="149"/>
      <c r="C245" s="149"/>
      <c r="D245" s="149"/>
      <c r="E245" s="149"/>
      <c r="F245" s="149"/>
      <c r="G245" s="149"/>
    </row>
    <row r="246" ht="15.75" customHeight="1">
      <c r="A246" s="149"/>
      <c r="B246" s="149"/>
      <c r="C246" s="149"/>
      <c r="D246" s="149"/>
      <c r="E246" s="149"/>
      <c r="F246" s="149"/>
      <c r="G246" s="149"/>
    </row>
    <row r="247" ht="15.75" customHeight="1">
      <c r="A247" s="149"/>
      <c r="B247" s="149"/>
      <c r="C247" s="149"/>
      <c r="D247" s="149"/>
      <c r="E247" s="149"/>
      <c r="F247" s="149"/>
      <c r="G247" s="149"/>
    </row>
    <row r="248" ht="15.75" customHeight="1">
      <c r="A248" s="149"/>
      <c r="B248" s="149"/>
      <c r="C248" s="149"/>
      <c r="D248" s="149"/>
      <c r="E248" s="149"/>
      <c r="F248" s="149"/>
      <c r="G248" s="149"/>
    </row>
    <row r="249" ht="15.75" customHeight="1">
      <c r="A249" s="149"/>
      <c r="B249" s="149"/>
      <c r="C249" s="149"/>
      <c r="D249" s="149"/>
      <c r="E249" s="149"/>
      <c r="F249" s="149"/>
      <c r="G249" s="149"/>
    </row>
    <row r="250" ht="15.75" customHeight="1">
      <c r="A250" s="149"/>
      <c r="B250" s="149"/>
      <c r="C250" s="149"/>
      <c r="D250" s="149"/>
      <c r="E250" s="149"/>
      <c r="F250" s="149"/>
      <c r="G250" s="149"/>
    </row>
    <row r="251" ht="15.75" customHeight="1">
      <c r="A251" s="149"/>
      <c r="B251" s="149"/>
      <c r="C251" s="149"/>
      <c r="D251" s="149"/>
      <c r="E251" s="149"/>
      <c r="F251" s="149"/>
      <c r="G251" s="149"/>
    </row>
    <row r="252" ht="15.75" customHeight="1">
      <c r="A252" s="149"/>
      <c r="B252" s="149"/>
      <c r="C252" s="149"/>
      <c r="D252" s="149"/>
      <c r="E252" s="149"/>
      <c r="F252" s="149"/>
      <c r="G252" s="149"/>
    </row>
    <row r="253" ht="15.75" customHeight="1">
      <c r="A253" s="149"/>
      <c r="B253" s="149"/>
      <c r="C253" s="149"/>
      <c r="D253" s="149"/>
      <c r="E253" s="149"/>
      <c r="F253" s="149"/>
      <c r="G253" s="149"/>
    </row>
    <row r="254" ht="15.75" customHeight="1">
      <c r="A254" s="149"/>
      <c r="B254" s="149"/>
      <c r="C254" s="149"/>
      <c r="D254" s="149"/>
      <c r="E254" s="149"/>
      <c r="F254" s="149"/>
      <c r="G254" s="149"/>
    </row>
    <row r="255" ht="15.75" customHeight="1">
      <c r="A255" s="149"/>
      <c r="B255" s="149"/>
      <c r="C255" s="149"/>
      <c r="D255" s="149"/>
      <c r="E255" s="149"/>
      <c r="F255" s="149"/>
      <c r="G255" s="149"/>
    </row>
    <row r="256" ht="15.75" customHeight="1">
      <c r="A256" s="149"/>
      <c r="B256" s="149"/>
      <c r="C256" s="149"/>
      <c r="D256" s="149"/>
      <c r="E256" s="149"/>
      <c r="F256" s="149"/>
      <c r="G256" s="149"/>
    </row>
    <row r="257" ht="15.75" customHeight="1">
      <c r="A257" s="149"/>
      <c r="B257" s="149"/>
      <c r="C257" s="149"/>
      <c r="D257" s="149"/>
      <c r="E257" s="149"/>
      <c r="F257" s="149"/>
      <c r="G257" s="149"/>
    </row>
    <row r="258" ht="15.75" customHeight="1">
      <c r="A258" s="149"/>
      <c r="B258" s="149"/>
      <c r="C258" s="149"/>
      <c r="D258" s="149"/>
      <c r="E258" s="149"/>
      <c r="F258" s="149"/>
      <c r="G258" s="149"/>
    </row>
    <row r="259" ht="15.75" customHeight="1">
      <c r="A259" s="149"/>
      <c r="B259" s="149"/>
      <c r="C259" s="149"/>
      <c r="D259" s="149"/>
      <c r="E259" s="149"/>
      <c r="F259" s="149"/>
      <c r="G259" s="149"/>
    </row>
    <row r="260" ht="15.75" customHeight="1">
      <c r="A260" s="149"/>
      <c r="B260" s="149"/>
      <c r="C260" s="149"/>
      <c r="D260" s="149"/>
      <c r="E260" s="149"/>
      <c r="F260" s="149"/>
      <c r="G260" s="149"/>
    </row>
    <row r="261" ht="15.75" customHeight="1">
      <c r="A261" s="149"/>
      <c r="B261" s="149"/>
      <c r="C261" s="149"/>
      <c r="D261" s="149"/>
      <c r="E261" s="149"/>
      <c r="F261" s="149"/>
      <c r="G261" s="149"/>
    </row>
    <row r="262" ht="15.75" customHeight="1">
      <c r="A262" s="149"/>
      <c r="B262" s="149"/>
      <c r="C262" s="149"/>
      <c r="D262" s="149"/>
      <c r="E262" s="149"/>
      <c r="F262" s="149"/>
      <c r="G262" s="149"/>
    </row>
    <row r="263" ht="15.75" customHeight="1">
      <c r="A263" s="149"/>
      <c r="B263" s="149"/>
      <c r="C263" s="149"/>
      <c r="D263" s="149"/>
      <c r="E263" s="149"/>
      <c r="F263" s="149"/>
      <c r="G263" s="149"/>
    </row>
    <row r="264" ht="15.75" customHeight="1">
      <c r="A264" s="149"/>
      <c r="B264" s="149"/>
      <c r="C264" s="149"/>
      <c r="D264" s="149"/>
      <c r="E264" s="149"/>
      <c r="F264" s="149"/>
      <c r="G264" s="149"/>
    </row>
    <row r="265" ht="15.75" customHeight="1">
      <c r="A265" s="149"/>
      <c r="B265" s="149"/>
      <c r="C265" s="149"/>
      <c r="D265" s="149"/>
      <c r="E265" s="149"/>
      <c r="F265" s="149"/>
      <c r="G265" s="149"/>
    </row>
    <row r="266" ht="15.75" customHeight="1">
      <c r="A266" s="149"/>
      <c r="B266" s="149"/>
      <c r="C266" s="149"/>
      <c r="D266" s="149"/>
      <c r="E266" s="149"/>
      <c r="F266" s="149"/>
      <c r="G266" s="149"/>
    </row>
    <row r="267" ht="15.75" customHeight="1">
      <c r="A267" s="149"/>
      <c r="B267" s="149"/>
      <c r="C267" s="149"/>
      <c r="D267" s="149"/>
      <c r="E267" s="149"/>
      <c r="F267" s="149"/>
      <c r="G267" s="149"/>
    </row>
    <row r="268" ht="15.75" customHeight="1">
      <c r="A268" s="149"/>
      <c r="B268" s="149"/>
      <c r="C268" s="149"/>
      <c r="D268" s="149"/>
      <c r="E268" s="149"/>
      <c r="F268" s="149"/>
      <c r="G268" s="149"/>
    </row>
    <row r="269" ht="15.75" customHeight="1">
      <c r="A269" s="149"/>
      <c r="B269" s="149"/>
      <c r="C269" s="149"/>
      <c r="D269" s="149"/>
      <c r="E269" s="149"/>
      <c r="F269" s="149"/>
      <c r="G269" s="149"/>
    </row>
    <row r="270" ht="15.75" customHeight="1">
      <c r="A270" s="149"/>
      <c r="B270" s="149"/>
      <c r="C270" s="149"/>
      <c r="D270" s="149"/>
      <c r="E270" s="149"/>
      <c r="F270" s="149"/>
      <c r="G270" s="149"/>
    </row>
    <row r="271" ht="15.75" customHeight="1">
      <c r="A271" s="149"/>
      <c r="B271" s="149"/>
      <c r="C271" s="149"/>
      <c r="D271" s="149"/>
      <c r="E271" s="149"/>
      <c r="F271" s="149"/>
      <c r="G271" s="149"/>
    </row>
    <row r="272" ht="15.75" customHeight="1">
      <c r="A272" s="149"/>
      <c r="B272" s="149"/>
      <c r="C272" s="149"/>
      <c r="D272" s="149"/>
      <c r="E272" s="149"/>
      <c r="F272" s="149"/>
      <c r="G272" s="149"/>
    </row>
    <row r="273" ht="15.75" customHeight="1">
      <c r="A273" s="149"/>
      <c r="B273" s="149"/>
      <c r="C273" s="149"/>
      <c r="D273" s="149"/>
      <c r="E273" s="149"/>
      <c r="F273" s="149"/>
      <c r="G273" s="149"/>
    </row>
    <row r="274" ht="15.75" customHeight="1">
      <c r="A274" s="149"/>
      <c r="B274" s="149"/>
      <c r="C274" s="149"/>
      <c r="D274" s="149"/>
      <c r="E274" s="149"/>
      <c r="F274" s="149"/>
      <c r="G274" s="149"/>
    </row>
    <row r="275" ht="15.75" customHeight="1">
      <c r="A275" s="149"/>
      <c r="B275" s="149"/>
      <c r="C275" s="149"/>
      <c r="D275" s="149"/>
      <c r="E275" s="149"/>
      <c r="F275" s="149"/>
      <c r="G275" s="149"/>
    </row>
    <row r="276" ht="15.75" customHeight="1">
      <c r="A276" s="149"/>
      <c r="B276" s="149"/>
      <c r="C276" s="149"/>
      <c r="D276" s="149"/>
      <c r="E276" s="149"/>
      <c r="F276" s="149"/>
      <c r="G276" s="149"/>
    </row>
    <row r="277" ht="15.75" customHeight="1">
      <c r="A277" s="149"/>
      <c r="B277" s="149"/>
      <c r="C277" s="149"/>
      <c r="D277" s="149"/>
      <c r="E277" s="149"/>
      <c r="F277" s="149"/>
      <c r="G277" s="149"/>
    </row>
    <row r="278" ht="15.75" customHeight="1">
      <c r="A278" s="149"/>
      <c r="B278" s="149"/>
      <c r="C278" s="149"/>
      <c r="D278" s="149"/>
      <c r="E278" s="149"/>
      <c r="F278" s="149"/>
      <c r="G278" s="149"/>
    </row>
    <row r="279" ht="15.75" customHeight="1">
      <c r="A279" s="149"/>
      <c r="B279" s="149"/>
      <c r="C279" s="149"/>
      <c r="D279" s="149"/>
      <c r="E279" s="149"/>
      <c r="F279" s="149"/>
      <c r="G279" s="149"/>
    </row>
    <row r="280" ht="15.75" customHeight="1">
      <c r="A280" s="149"/>
      <c r="B280" s="149"/>
      <c r="C280" s="149"/>
      <c r="D280" s="149"/>
      <c r="E280" s="149"/>
      <c r="F280" s="149"/>
      <c r="G280" s="149"/>
    </row>
    <row r="281" ht="15.75" customHeight="1">
      <c r="A281" s="149"/>
      <c r="B281" s="149"/>
      <c r="C281" s="149"/>
      <c r="D281" s="149"/>
      <c r="E281" s="149"/>
      <c r="F281" s="149"/>
      <c r="G281" s="149"/>
    </row>
    <row r="282" ht="15.75" customHeight="1">
      <c r="A282" s="149"/>
      <c r="B282" s="149"/>
      <c r="C282" s="149"/>
      <c r="D282" s="149"/>
      <c r="E282" s="149"/>
      <c r="F282" s="149"/>
      <c r="G282" s="149"/>
    </row>
    <row r="283" ht="15.75" customHeight="1">
      <c r="A283" s="149"/>
      <c r="B283" s="149"/>
      <c r="C283" s="149"/>
      <c r="D283" s="149"/>
      <c r="E283" s="149"/>
      <c r="F283" s="149"/>
      <c r="G283" s="149"/>
    </row>
    <row r="284" ht="15.75" customHeight="1">
      <c r="A284" s="149"/>
      <c r="B284" s="149"/>
      <c r="C284" s="149"/>
      <c r="D284" s="149"/>
      <c r="E284" s="149"/>
      <c r="F284" s="149"/>
      <c r="G284" s="149"/>
    </row>
    <row r="285" ht="15.75" customHeight="1">
      <c r="A285" s="149"/>
      <c r="B285" s="149"/>
      <c r="C285" s="149"/>
      <c r="D285" s="149"/>
      <c r="E285" s="149"/>
      <c r="F285" s="149"/>
      <c r="G285" s="149"/>
    </row>
    <row r="286" ht="15.75" customHeight="1">
      <c r="A286" s="149"/>
      <c r="B286" s="149"/>
      <c r="C286" s="149"/>
      <c r="D286" s="149"/>
      <c r="E286" s="149"/>
      <c r="F286" s="149"/>
      <c r="G286" s="149"/>
    </row>
    <row r="287" ht="15.75" customHeight="1">
      <c r="A287" s="149"/>
      <c r="B287" s="149"/>
      <c r="C287" s="149"/>
      <c r="D287" s="149"/>
      <c r="E287" s="149"/>
      <c r="F287" s="149"/>
      <c r="G287" s="149"/>
    </row>
    <row r="288" ht="15.75" customHeight="1">
      <c r="A288" s="149"/>
      <c r="B288" s="149"/>
      <c r="C288" s="149"/>
      <c r="D288" s="149"/>
      <c r="E288" s="149"/>
      <c r="F288" s="149"/>
      <c r="G288" s="149"/>
    </row>
    <row r="289" ht="15.75" customHeight="1">
      <c r="A289" s="149"/>
      <c r="B289" s="149"/>
      <c r="C289" s="149"/>
      <c r="D289" s="149"/>
      <c r="E289" s="149"/>
      <c r="F289" s="149"/>
      <c r="G289" s="149"/>
    </row>
    <row r="290" ht="15.75" customHeight="1">
      <c r="A290" s="149"/>
      <c r="B290" s="149"/>
      <c r="C290" s="149"/>
      <c r="D290" s="149"/>
      <c r="E290" s="149"/>
      <c r="F290" s="149"/>
      <c r="G290" s="149"/>
    </row>
    <row r="291" ht="15.75" customHeight="1">
      <c r="A291" s="149"/>
      <c r="B291" s="149"/>
      <c r="C291" s="149"/>
      <c r="D291" s="149"/>
      <c r="E291" s="149"/>
      <c r="F291" s="149"/>
      <c r="G291" s="149"/>
    </row>
    <row r="292" ht="15.75" customHeight="1">
      <c r="A292" s="149"/>
      <c r="B292" s="149"/>
      <c r="C292" s="149"/>
      <c r="D292" s="149"/>
      <c r="E292" s="149"/>
      <c r="F292" s="149"/>
      <c r="G292" s="149"/>
    </row>
    <row r="293" ht="15.75" customHeight="1">
      <c r="A293" s="149"/>
      <c r="B293" s="149"/>
      <c r="C293" s="149"/>
      <c r="D293" s="149"/>
      <c r="E293" s="149"/>
      <c r="F293" s="149"/>
      <c r="G293" s="149"/>
    </row>
    <row r="294" ht="15.75" customHeight="1">
      <c r="A294" s="149"/>
      <c r="B294" s="149"/>
      <c r="C294" s="149"/>
      <c r="D294" s="149"/>
      <c r="E294" s="149"/>
      <c r="F294" s="149"/>
      <c r="G294" s="149"/>
    </row>
    <row r="295" ht="15.75" customHeight="1">
      <c r="A295" s="149"/>
      <c r="B295" s="149"/>
      <c r="C295" s="149"/>
      <c r="D295" s="149"/>
      <c r="E295" s="149"/>
      <c r="F295" s="149"/>
      <c r="G295" s="149"/>
    </row>
    <row r="296" ht="15.75" customHeight="1">
      <c r="A296" s="149"/>
      <c r="B296" s="149"/>
      <c r="C296" s="149"/>
      <c r="D296" s="149"/>
      <c r="E296" s="149"/>
      <c r="F296" s="149"/>
      <c r="G296" s="149"/>
    </row>
    <row r="297" ht="15.75" customHeight="1">
      <c r="A297" s="149"/>
      <c r="B297" s="149"/>
      <c r="C297" s="149"/>
      <c r="D297" s="149"/>
      <c r="E297" s="149"/>
      <c r="F297" s="149"/>
      <c r="G297" s="149"/>
    </row>
    <row r="298" ht="15.75" customHeight="1">
      <c r="A298" s="149"/>
      <c r="B298" s="149"/>
      <c r="C298" s="149"/>
      <c r="D298" s="149"/>
      <c r="E298" s="149"/>
      <c r="F298" s="149"/>
      <c r="G298" s="149"/>
    </row>
    <row r="299" ht="15.75" customHeight="1">
      <c r="A299" s="149"/>
      <c r="B299" s="149"/>
      <c r="C299" s="149"/>
      <c r="D299" s="149"/>
      <c r="E299" s="149"/>
      <c r="F299" s="149"/>
      <c r="G299" s="149"/>
    </row>
    <row r="300" ht="15.75" customHeight="1">
      <c r="A300" s="149"/>
      <c r="B300" s="149"/>
      <c r="C300" s="149"/>
      <c r="D300" s="149"/>
      <c r="E300" s="149"/>
      <c r="F300" s="149"/>
      <c r="G300" s="149"/>
    </row>
    <row r="301" ht="15.75" customHeight="1">
      <c r="A301" s="149"/>
      <c r="B301" s="149"/>
      <c r="C301" s="149"/>
      <c r="D301" s="149"/>
      <c r="E301" s="149"/>
      <c r="F301" s="149"/>
      <c r="G301" s="149"/>
    </row>
    <row r="302" ht="15.75" customHeight="1">
      <c r="A302" s="149"/>
      <c r="B302" s="149"/>
      <c r="C302" s="149"/>
      <c r="D302" s="149"/>
      <c r="E302" s="149"/>
      <c r="F302" s="149"/>
      <c r="G302" s="149"/>
    </row>
    <row r="303" ht="15.75" customHeight="1">
      <c r="A303" s="149"/>
      <c r="B303" s="149"/>
      <c r="C303" s="149"/>
      <c r="D303" s="149"/>
      <c r="E303" s="149"/>
      <c r="F303" s="149"/>
      <c r="G303" s="149"/>
    </row>
    <row r="304" ht="15.75" customHeight="1">
      <c r="A304" s="149"/>
      <c r="B304" s="149"/>
      <c r="C304" s="149"/>
      <c r="D304" s="149"/>
      <c r="E304" s="149"/>
      <c r="F304" s="149"/>
      <c r="G304" s="149"/>
    </row>
    <row r="305" ht="15.75" customHeight="1">
      <c r="A305" s="149"/>
      <c r="B305" s="149"/>
      <c r="C305" s="149"/>
      <c r="D305" s="149"/>
      <c r="E305" s="149"/>
      <c r="F305" s="149"/>
      <c r="G305" s="149"/>
    </row>
    <row r="306" ht="15.75" customHeight="1">
      <c r="A306" s="149"/>
      <c r="B306" s="149"/>
      <c r="C306" s="149"/>
      <c r="D306" s="149"/>
      <c r="E306" s="149"/>
      <c r="F306" s="149"/>
      <c r="G306" s="149"/>
    </row>
    <row r="307" ht="15.75" customHeight="1">
      <c r="A307" s="149"/>
      <c r="B307" s="149"/>
      <c r="C307" s="149"/>
      <c r="D307" s="149"/>
      <c r="E307" s="149"/>
      <c r="F307" s="149"/>
      <c r="G307" s="149"/>
    </row>
    <row r="308" ht="15.75" customHeight="1">
      <c r="A308" s="149"/>
      <c r="B308" s="149"/>
      <c r="C308" s="149"/>
      <c r="D308" s="149"/>
      <c r="E308" s="149"/>
      <c r="F308" s="149"/>
      <c r="G308" s="149"/>
    </row>
    <row r="309" ht="15.75" customHeight="1">
      <c r="A309" s="149"/>
      <c r="B309" s="149"/>
      <c r="C309" s="149"/>
      <c r="D309" s="149"/>
      <c r="E309" s="149"/>
      <c r="F309" s="149"/>
      <c r="G309" s="149"/>
    </row>
    <row r="310" ht="15.75" customHeight="1">
      <c r="A310" s="149"/>
      <c r="B310" s="149"/>
      <c r="C310" s="149"/>
      <c r="D310" s="149"/>
      <c r="E310" s="149"/>
      <c r="F310" s="149"/>
      <c r="G310" s="149"/>
    </row>
    <row r="311" ht="15.75" customHeight="1">
      <c r="A311" s="149"/>
      <c r="B311" s="149"/>
      <c r="C311" s="149"/>
      <c r="D311" s="149"/>
      <c r="E311" s="149"/>
      <c r="F311" s="149"/>
      <c r="G311" s="149"/>
    </row>
    <row r="312" ht="15.75" customHeight="1">
      <c r="A312" s="149"/>
      <c r="B312" s="149"/>
      <c r="C312" s="149"/>
      <c r="D312" s="149"/>
      <c r="E312" s="149"/>
      <c r="F312" s="149"/>
      <c r="G312" s="149"/>
    </row>
    <row r="313" ht="15.75" customHeight="1">
      <c r="A313" s="149"/>
      <c r="B313" s="149"/>
      <c r="C313" s="149"/>
      <c r="D313" s="149"/>
      <c r="E313" s="149"/>
      <c r="F313" s="149"/>
      <c r="G313" s="149"/>
    </row>
    <row r="314" ht="15.75" customHeight="1">
      <c r="A314" s="149"/>
      <c r="B314" s="149"/>
      <c r="C314" s="149"/>
      <c r="D314" s="149"/>
      <c r="E314" s="149"/>
      <c r="F314" s="149"/>
      <c r="G314" s="149"/>
    </row>
    <row r="315" ht="15.75" customHeight="1">
      <c r="A315" s="149"/>
      <c r="B315" s="149"/>
      <c r="C315" s="149"/>
      <c r="D315" s="149"/>
      <c r="E315" s="149"/>
      <c r="F315" s="149"/>
      <c r="G315" s="149"/>
    </row>
    <row r="316" ht="15.75" customHeight="1">
      <c r="A316" s="149"/>
      <c r="B316" s="149"/>
      <c r="C316" s="149"/>
      <c r="D316" s="149"/>
      <c r="E316" s="149"/>
      <c r="F316" s="149"/>
      <c r="G316" s="149"/>
    </row>
    <row r="317" ht="15.75" customHeight="1">
      <c r="A317" s="149"/>
      <c r="B317" s="149"/>
      <c r="C317" s="149"/>
      <c r="D317" s="149"/>
      <c r="E317" s="149"/>
      <c r="F317" s="149"/>
      <c r="G317" s="149"/>
    </row>
    <row r="318" ht="15.75" customHeight="1">
      <c r="A318" s="149"/>
      <c r="B318" s="149"/>
      <c r="C318" s="149"/>
      <c r="D318" s="149"/>
      <c r="E318" s="149"/>
      <c r="F318" s="149"/>
      <c r="G318" s="149"/>
    </row>
    <row r="319" ht="15.75" customHeight="1">
      <c r="A319" s="149"/>
      <c r="B319" s="149"/>
      <c r="C319" s="149"/>
      <c r="D319" s="149"/>
      <c r="E319" s="149"/>
      <c r="F319" s="149"/>
      <c r="G319" s="149"/>
    </row>
    <row r="320" ht="15.75" customHeight="1">
      <c r="A320" s="149"/>
      <c r="B320" s="149"/>
      <c r="C320" s="149"/>
      <c r="D320" s="149"/>
      <c r="E320" s="149"/>
      <c r="F320" s="149"/>
      <c r="G320" s="149"/>
    </row>
    <row r="321" ht="15.75" customHeight="1">
      <c r="A321" s="149"/>
      <c r="B321" s="149"/>
      <c r="C321" s="149"/>
      <c r="D321" s="149"/>
      <c r="E321" s="149"/>
      <c r="F321" s="149"/>
      <c r="G321" s="149"/>
    </row>
    <row r="322" ht="15.75" customHeight="1">
      <c r="A322" s="149"/>
      <c r="B322" s="149"/>
      <c r="C322" s="149"/>
      <c r="D322" s="149"/>
      <c r="E322" s="149"/>
      <c r="F322" s="149"/>
      <c r="G322" s="149"/>
    </row>
    <row r="323" ht="15.75" customHeight="1">
      <c r="A323" s="149"/>
      <c r="B323" s="149"/>
      <c r="C323" s="149"/>
      <c r="D323" s="149"/>
      <c r="E323" s="149"/>
      <c r="F323" s="149"/>
      <c r="G323" s="149"/>
    </row>
    <row r="324" ht="15.75" customHeight="1">
      <c r="A324" s="149"/>
      <c r="B324" s="149"/>
      <c r="C324" s="149"/>
      <c r="D324" s="149"/>
      <c r="E324" s="149"/>
      <c r="F324" s="149"/>
      <c r="G324" s="149"/>
    </row>
    <row r="325" ht="15.75" customHeight="1">
      <c r="A325" s="149"/>
      <c r="B325" s="149"/>
      <c r="C325" s="149"/>
      <c r="D325" s="149"/>
      <c r="E325" s="149"/>
      <c r="F325" s="149"/>
      <c r="G325" s="149"/>
    </row>
    <row r="326" ht="15.75" customHeight="1">
      <c r="A326" s="149"/>
      <c r="B326" s="149"/>
      <c r="C326" s="149"/>
      <c r="D326" s="149"/>
      <c r="E326" s="149"/>
      <c r="F326" s="149"/>
      <c r="G326" s="149"/>
    </row>
    <row r="327" ht="15.75" customHeight="1">
      <c r="A327" s="149"/>
      <c r="B327" s="149"/>
      <c r="C327" s="149"/>
      <c r="D327" s="149"/>
      <c r="E327" s="149"/>
      <c r="F327" s="149"/>
      <c r="G327" s="149"/>
    </row>
    <row r="328" ht="15.75" customHeight="1">
      <c r="A328" s="149"/>
      <c r="B328" s="149"/>
      <c r="C328" s="149"/>
      <c r="D328" s="149"/>
      <c r="E328" s="149"/>
      <c r="F328" s="149"/>
      <c r="G328" s="149"/>
    </row>
    <row r="329" ht="15.75" customHeight="1">
      <c r="A329" s="149"/>
      <c r="B329" s="149"/>
      <c r="C329" s="149"/>
      <c r="D329" s="149"/>
      <c r="E329" s="149"/>
      <c r="F329" s="149"/>
      <c r="G329" s="149"/>
    </row>
    <row r="330" ht="15.75" customHeight="1">
      <c r="A330" s="149"/>
      <c r="B330" s="149"/>
      <c r="C330" s="149"/>
      <c r="D330" s="149"/>
      <c r="E330" s="149"/>
      <c r="F330" s="149"/>
      <c r="G330" s="149"/>
    </row>
    <row r="331" ht="15.75" customHeight="1">
      <c r="A331" s="149"/>
      <c r="B331" s="149"/>
      <c r="C331" s="149"/>
      <c r="D331" s="149"/>
      <c r="E331" s="149"/>
      <c r="F331" s="149"/>
      <c r="G331" s="149"/>
    </row>
    <row r="332" ht="15.75" customHeight="1">
      <c r="A332" s="149"/>
      <c r="B332" s="149"/>
      <c r="C332" s="149"/>
      <c r="D332" s="149"/>
      <c r="E332" s="149"/>
      <c r="F332" s="149"/>
      <c r="G332" s="149"/>
    </row>
    <row r="333" ht="15.75" customHeight="1">
      <c r="A333" s="149"/>
      <c r="B333" s="149"/>
      <c r="C333" s="149"/>
      <c r="D333" s="149"/>
      <c r="E333" s="149"/>
      <c r="F333" s="149"/>
      <c r="G333" s="149"/>
    </row>
    <row r="334" ht="15.75" customHeight="1">
      <c r="A334" s="149"/>
      <c r="B334" s="149"/>
      <c r="C334" s="149"/>
      <c r="D334" s="149"/>
      <c r="E334" s="149"/>
      <c r="F334" s="149"/>
      <c r="G334" s="149"/>
    </row>
    <row r="335" ht="15.75" customHeight="1">
      <c r="A335" s="149"/>
      <c r="B335" s="149"/>
      <c r="C335" s="149"/>
      <c r="D335" s="149"/>
      <c r="E335" s="149"/>
      <c r="F335" s="149"/>
      <c r="G335" s="149"/>
    </row>
    <row r="336" ht="15.75" customHeight="1">
      <c r="A336" s="149"/>
      <c r="B336" s="149"/>
      <c r="C336" s="149"/>
      <c r="D336" s="149"/>
      <c r="E336" s="149"/>
      <c r="F336" s="149"/>
      <c r="G336" s="149"/>
    </row>
    <row r="337" ht="15.75" customHeight="1">
      <c r="A337" s="149"/>
      <c r="B337" s="149"/>
      <c r="C337" s="149"/>
      <c r="D337" s="149"/>
      <c r="E337" s="149"/>
      <c r="F337" s="149"/>
      <c r="G337" s="149"/>
    </row>
    <row r="338" ht="15.75" customHeight="1">
      <c r="A338" s="149"/>
      <c r="B338" s="149"/>
      <c r="C338" s="149"/>
      <c r="D338" s="149"/>
      <c r="E338" s="149"/>
      <c r="F338" s="149"/>
      <c r="G338" s="149"/>
    </row>
    <row r="339" ht="15.75" customHeight="1">
      <c r="A339" s="149"/>
      <c r="B339" s="149"/>
      <c r="C339" s="149"/>
      <c r="D339" s="149"/>
      <c r="E339" s="149"/>
      <c r="F339" s="149"/>
      <c r="G339" s="149"/>
    </row>
    <row r="340" ht="15.75" customHeight="1">
      <c r="A340" s="149"/>
      <c r="B340" s="149"/>
      <c r="C340" s="149"/>
      <c r="D340" s="149"/>
      <c r="E340" s="149"/>
      <c r="F340" s="149"/>
      <c r="G340" s="149"/>
    </row>
    <row r="341" ht="15.75" customHeight="1">
      <c r="A341" s="149"/>
      <c r="B341" s="149"/>
      <c r="C341" s="149"/>
      <c r="D341" s="149"/>
      <c r="E341" s="149"/>
      <c r="F341" s="149"/>
      <c r="G341" s="149"/>
    </row>
    <row r="342" ht="15.75" customHeight="1">
      <c r="A342" s="149"/>
      <c r="B342" s="149"/>
      <c r="C342" s="149"/>
      <c r="D342" s="149"/>
      <c r="E342" s="149"/>
      <c r="F342" s="149"/>
      <c r="G342" s="149"/>
    </row>
    <row r="343" ht="15.75" customHeight="1">
      <c r="A343" s="149"/>
      <c r="B343" s="149"/>
      <c r="C343" s="149"/>
      <c r="D343" s="149"/>
      <c r="E343" s="149"/>
      <c r="F343" s="149"/>
      <c r="G343" s="149"/>
    </row>
    <row r="344" ht="15.75" customHeight="1">
      <c r="A344" s="149"/>
      <c r="B344" s="149"/>
      <c r="C344" s="149"/>
      <c r="D344" s="149"/>
      <c r="E344" s="149"/>
      <c r="F344" s="149"/>
      <c r="G344" s="149"/>
    </row>
    <row r="345" ht="15.75" customHeight="1">
      <c r="A345" s="149"/>
      <c r="B345" s="149"/>
      <c r="C345" s="149"/>
      <c r="D345" s="149"/>
      <c r="E345" s="149"/>
      <c r="F345" s="149"/>
      <c r="G345" s="149"/>
    </row>
    <row r="346" ht="15.75" customHeight="1">
      <c r="A346" s="149"/>
      <c r="B346" s="149"/>
      <c r="C346" s="149"/>
      <c r="D346" s="149"/>
      <c r="E346" s="149"/>
      <c r="F346" s="149"/>
      <c r="G346" s="149"/>
    </row>
    <row r="347" ht="15.75" customHeight="1">
      <c r="A347" s="149"/>
      <c r="B347" s="149"/>
      <c r="C347" s="149"/>
      <c r="D347" s="149"/>
      <c r="E347" s="149"/>
      <c r="F347" s="149"/>
      <c r="G347" s="149"/>
    </row>
    <row r="348" ht="15.75" customHeight="1">
      <c r="A348" s="149"/>
      <c r="B348" s="149"/>
      <c r="C348" s="149"/>
      <c r="D348" s="149"/>
      <c r="E348" s="149"/>
      <c r="F348" s="149"/>
      <c r="G348" s="149"/>
    </row>
    <row r="349" ht="15.75" customHeight="1">
      <c r="A349" s="149"/>
      <c r="B349" s="149"/>
      <c r="C349" s="149"/>
      <c r="D349" s="149"/>
      <c r="E349" s="149"/>
      <c r="F349" s="149"/>
      <c r="G349" s="149"/>
    </row>
    <row r="350" ht="15.75" customHeight="1">
      <c r="A350" s="149"/>
      <c r="B350" s="149"/>
      <c r="C350" s="149"/>
      <c r="D350" s="149"/>
      <c r="E350" s="149"/>
      <c r="F350" s="149"/>
      <c r="G350" s="149"/>
    </row>
    <row r="351" ht="15.75" customHeight="1">
      <c r="A351" s="149"/>
      <c r="B351" s="149"/>
      <c r="C351" s="149"/>
      <c r="D351" s="149"/>
      <c r="E351" s="149"/>
      <c r="F351" s="149"/>
      <c r="G351" s="149"/>
    </row>
    <row r="352" ht="15.75" customHeight="1">
      <c r="A352" s="149"/>
      <c r="B352" s="149"/>
      <c r="C352" s="149"/>
      <c r="D352" s="149"/>
      <c r="E352" s="149"/>
      <c r="F352" s="149"/>
      <c r="G352" s="149"/>
    </row>
    <row r="353" ht="15.75" customHeight="1">
      <c r="A353" s="149"/>
      <c r="B353" s="149"/>
      <c r="C353" s="149"/>
      <c r="D353" s="149"/>
      <c r="E353" s="149"/>
      <c r="F353" s="149"/>
      <c r="G353" s="149"/>
    </row>
    <row r="354" ht="15.75" customHeight="1">
      <c r="A354" s="149"/>
      <c r="B354" s="149"/>
      <c r="C354" s="149"/>
      <c r="D354" s="149"/>
      <c r="E354" s="149"/>
      <c r="F354" s="149"/>
      <c r="G354" s="149"/>
    </row>
    <row r="355" ht="15.75" customHeight="1">
      <c r="A355" s="149"/>
      <c r="B355" s="149"/>
      <c r="C355" s="149"/>
      <c r="D355" s="149"/>
      <c r="E355" s="149"/>
      <c r="F355" s="149"/>
      <c r="G355" s="149"/>
    </row>
    <row r="356" ht="15.75" customHeight="1">
      <c r="A356" s="149"/>
      <c r="B356" s="149"/>
      <c r="C356" s="149"/>
      <c r="D356" s="149"/>
      <c r="E356" s="149"/>
      <c r="F356" s="149"/>
      <c r="G356" s="149"/>
    </row>
    <row r="357" ht="15.75" customHeight="1">
      <c r="A357" s="149"/>
      <c r="B357" s="149"/>
      <c r="C357" s="149"/>
      <c r="D357" s="149"/>
      <c r="E357" s="149"/>
      <c r="F357" s="149"/>
      <c r="G357" s="149"/>
    </row>
    <row r="358" ht="15.75" customHeight="1">
      <c r="A358" s="149"/>
      <c r="B358" s="149"/>
      <c r="C358" s="149"/>
      <c r="D358" s="149"/>
      <c r="E358" s="149"/>
      <c r="F358" s="149"/>
      <c r="G358" s="149"/>
    </row>
    <row r="359" ht="15.75" customHeight="1">
      <c r="A359" s="149"/>
      <c r="B359" s="149"/>
      <c r="C359" s="149"/>
      <c r="D359" s="149"/>
      <c r="E359" s="149"/>
      <c r="F359" s="149"/>
      <c r="G359" s="149"/>
    </row>
    <row r="360" ht="15.75" customHeight="1">
      <c r="A360" s="149"/>
      <c r="B360" s="149"/>
      <c r="C360" s="149"/>
      <c r="D360" s="149"/>
      <c r="E360" s="149"/>
      <c r="F360" s="149"/>
      <c r="G360" s="149"/>
    </row>
    <row r="361" ht="15.75" customHeight="1">
      <c r="A361" s="149"/>
      <c r="B361" s="149"/>
      <c r="C361" s="149"/>
      <c r="D361" s="149"/>
      <c r="E361" s="149"/>
      <c r="F361" s="149"/>
      <c r="G361" s="149"/>
    </row>
    <row r="362" ht="15.75" customHeight="1">
      <c r="A362" s="149"/>
      <c r="B362" s="149"/>
      <c r="C362" s="149"/>
      <c r="D362" s="149"/>
      <c r="E362" s="149"/>
      <c r="F362" s="149"/>
      <c r="G362" s="149"/>
    </row>
    <row r="363" ht="15.75" customHeight="1">
      <c r="A363" s="149"/>
      <c r="B363" s="149"/>
      <c r="C363" s="149"/>
      <c r="D363" s="149"/>
      <c r="E363" s="149"/>
      <c r="F363" s="149"/>
      <c r="G363" s="149"/>
    </row>
    <row r="364" ht="15.75" customHeight="1">
      <c r="A364" s="149"/>
      <c r="B364" s="149"/>
      <c r="C364" s="149"/>
      <c r="D364" s="149"/>
      <c r="E364" s="149"/>
      <c r="F364" s="149"/>
      <c r="G364" s="149"/>
    </row>
    <row r="365" ht="15.75" customHeight="1">
      <c r="A365" s="149"/>
      <c r="B365" s="149"/>
      <c r="C365" s="149"/>
      <c r="D365" s="149"/>
      <c r="E365" s="149"/>
      <c r="F365" s="149"/>
      <c r="G365" s="149"/>
    </row>
    <row r="366" ht="15.75" customHeight="1">
      <c r="A366" s="149"/>
      <c r="B366" s="149"/>
      <c r="C366" s="149"/>
      <c r="D366" s="149"/>
      <c r="E366" s="149"/>
      <c r="F366" s="149"/>
      <c r="G366" s="149"/>
    </row>
    <row r="367" ht="15.75" customHeight="1">
      <c r="A367" s="149"/>
      <c r="B367" s="149"/>
      <c r="C367" s="149"/>
      <c r="D367" s="149"/>
      <c r="E367" s="149"/>
      <c r="F367" s="149"/>
      <c r="G367" s="149"/>
    </row>
    <row r="368" ht="15.75" customHeight="1">
      <c r="A368" s="149"/>
      <c r="B368" s="149"/>
      <c r="C368" s="149"/>
      <c r="D368" s="149"/>
      <c r="E368" s="149"/>
      <c r="F368" s="149"/>
      <c r="G368" s="149"/>
    </row>
    <row r="369" ht="15.75" customHeight="1">
      <c r="A369" s="149"/>
      <c r="B369" s="149"/>
      <c r="C369" s="149"/>
      <c r="D369" s="149"/>
      <c r="E369" s="149"/>
      <c r="F369" s="149"/>
      <c r="G369" s="149"/>
    </row>
    <row r="370" ht="15.75" customHeight="1">
      <c r="A370" s="149"/>
      <c r="B370" s="149"/>
      <c r="C370" s="149"/>
      <c r="D370" s="149"/>
      <c r="E370" s="149"/>
      <c r="F370" s="149"/>
      <c r="G370" s="149"/>
    </row>
    <row r="371" ht="15.75" customHeight="1">
      <c r="A371" s="149"/>
      <c r="B371" s="149"/>
      <c r="C371" s="149"/>
      <c r="D371" s="149"/>
      <c r="E371" s="149"/>
      <c r="F371" s="149"/>
      <c r="G371" s="149"/>
    </row>
    <row r="372" ht="15.75" customHeight="1">
      <c r="A372" s="149"/>
      <c r="B372" s="149"/>
      <c r="C372" s="149"/>
      <c r="D372" s="149"/>
      <c r="E372" s="149"/>
      <c r="F372" s="149"/>
      <c r="G372" s="149"/>
    </row>
    <row r="373" ht="15.75" customHeight="1">
      <c r="A373" s="149"/>
      <c r="B373" s="149"/>
      <c r="C373" s="149"/>
      <c r="D373" s="149"/>
      <c r="E373" s="149"/>
      <c r="F373" s="149"/>
      <c r="G373" s="149"/>
    </row>
    <row r="374" ht="15.75" customHeight="1">
      <c r="A374" s="149"/>
      <c r="B374" s="149"/>
      <c r="C374" s="149"/>
      <c r="D374" s="149"/>
      <c r="E374" s="149"/>
      <c r="F374" s="149"/>
      <c r="G374" s="149"/>
    </row>
    <row r="375" ht="15.75" customHeight="1">
      <c r="A375" s="149"/>
      <c r="B375" s="149"/>
      <c r="C375" s="149"/>
      <c r="D375" s="149"/>
      <c r="E375" s="149"/>
      <c r="F375" s="149"/>
      <c r="G375" s="149"/>
    </row>
    <row r="376" ht="15.75" customHeight="1">
      <c r="A376" s="149"/>
      <c r="B376" s="149"/>
      <c r="C376" s="149"/>
      <c r="D376" s="149"/>
      <c r="E376" s="149"/>
      <c r="F376" s="149"/>
      <c r="G376" s="149"/>
    </row>
    <row r="377" ht="15.75" customHeight="1">
      <c r="A377" s="149"/>
      <c r="B377" s="149"/>
      <c r="C377" s="149"/>
      <c r="D377" s="149"/>
      <c r="E377" s="149"/>
      <c r="F377" s="149"/>
      <c r="G377" s="149"/>
    </row>
    <row r="378" ht="15.75" customHeight="1">
      <c r="A378" s="149"/>
      <c r="B378" s="149"/>
      <c r="C378" s="149"/>
      <c r="D378" s="149"/>
      <c r="E378" s="149"/>
      <c r="F378" s="149"/>
      <c r="G378" s="149"/>
    </row>
    <row r="379" ht="15.75" customHeight="1">
      <c r="A379" s="149"/>
      <c r="B379" s="149"/>
      <c r="C379" s="149"/>
      <c r="D379" s="149"/>
      <c r="E379" s="149"/>
      <c r="F379" s="149"/>
      <c r="G379" s="149"/>
    </row>
    <row r="380" ht="15.75" customHeight="1">
      <c r="A380" s="149"/>
      <c r="B380" s="149"/>
      <c r="C380" s="149"/>
      <c r="D380" s="149"/>
      <c r="E380" s="149"/>
      <c r="F380" s="149"/>
      <c r="G380" s="149"/>
    </row>
    <row r="381" ht="15.75" customHeight="1">
      <c r="A381" s="149"/>
      <c r="B381" s="149"/>
      <c r="C381" s="149"/>
      <c r="D381" s="149"/>
      <c r="E381" s="149"/>
      <c r="F381" s="149"/>
      <c r="G381" s="149"/>
    </row>
    <row r="382" ht="15.75" customHeight="1">
      <c r="A382" s="149"/>
      <c r="B382" s="149"/>
      <c r="C382" s="149"/>
      <c r="D382" s="149"/>
      <c r="E382" s="149"/>
      <c r="F382" s="149"/>
      <c r="G382" s="149"/>
    </row>
    <row r="383" ht="15.75" customHeight="1">
      <c r="A383" s="149"/>
      <c r="B383" s="149"/>
      <c r="C383" s="149"/>
      <c r="D383" s="149"/>
      <c r="E383" s="149"/>
      <c r="F383" s="149"/>
      <c r="G383" s="149"/>
    </row>
    <row r="384" ht="15.75" customHeight="1">
      <c r="A384" s="149"/>
      <c r="B384" s="149"/>
      <c r="C384" s="149"/>
      <c r="D384" s="149"/>
      <c r="E384" s="149"/>
      <c r="F384" s="149"/>
      <c r="G384" s="149"/>
    </row>
    <row r="385" ht="15.75" customHeight="1">
      <c r="A385" s="149"/>
      <c r="B385" s="149"/>
      <c r="C385" s="149"/>
      <c r="D385" s="149"/>
      <c r="E385" s="149"/>
      <c r="F385" s="149"/>
      <c r="G385" s="149"/>
    </row>
    <row r="386" ht="15.75" customHeight="1">
      <c r="A386" s="149"/>
      <c r="B386" s="149"/>
      <c r="C386" s="149"/>
      <c r="D386" s="149"/>
      <c r="E386" s="149"/>
      <c r="F386" s="149"/>
      <c r="G386" s="149"/>
    </row>
    <row r="387" ht="15.75" customHeight="1">
      <c r="A387" s="149"/>
      <c r="B387" s="149"/>
      <c r="C387" s="149"/>
      <c r="D387" s="149"/>
      <c r="E387" s="149"/>
      <c r="F387" s="149"/>
      <c r="G387" s="149"/>
    </row>
    <row r="388" ht="15.75" customHeight="1">
      <c r="A388" s="149"/>
      <c r="B388" s="149"/>
      <c r="C388" s="149"/>
      <c r="D388" s="149"/>
      <c r="E388" s="149"/>
      <c r="F388" s="149"/>
      <c r="G388" s="149"/>
    </row>
    <row r="389" ht="15.75" customHeight="1">
      <c r="A389" s="149"/>
      <c r="B389" s="149"/>
      <c r="C389" s="149"/>
      <c r="D389" s="149"/>
      <c r="E389" s="149"/>
      <c r="F389" s="149"/>
      <c r="G389" s="149"/>
    </row>
    <row r="390" ht="15.75" customHeight="1">
      <c r="A390" s="149"/>
      <c r="B390" s="149"/>
      <c r="C390" s="149"/>
      <c r="D390" s="149"/>
      <c r="E390" s="149"/>
      <c r="F390" s="149"/>
      <c r="G390" s="149"/>
    </row>
    <row r="391" ht="15.75" customHeight="1">
      <c r="A391" s="149"/>
      <c r="B391" s="149"/>
      <c r="C391" s="149"/>
      <c r="D391" s="149"/>
      <c r="E391" s="149"/>
      <c r="F391" s="149"/>
      <c r="G391" s="149"/>
    </row>
    <row r="392" ht="15.75" customHeight="1">
      <c r="A392" s="149"/>
      <c r="B392" s="149"/>
      <c r="C392" s="149"/>
      <c r="D392" s="149"/>
      <c r="E392" s="149"/>
      <c r="F392" s="149"/>
      <c r="G392" s="149"/>
    </row>
    <row r="393" ht="15.75" customHeight="1">
      <c r="A393" s="149"/>
      <c r="B393" s="149"/>
      <c r="C393" s="149"/>
      <c r="D393" s="149"/>
      <c r="E393" s="149"/>
      <c r="F393" s="149"/>
      <c r="G393" s="149"/>
    </row>
    <row r="394" ht="15.75" customHeight="1">
      <c r="A394" s="149"/>
      <c r="B394" s="149"/>
      <c r="C394" s="149"/>
      <c r="D394" s="149"/>
      <c r="E394" s="149"/>
      <c r="F394" s="149"/>
      <c r="G394" s="149"/>
    </row>
    <row r="395" ht="15.75" customHeight="1">
      <c r="A395" s="149"/>
      <c r="B395" s="149"/>
      <c r="C395" s="149"/>
      <c r="D395" s="149"/>
      <c r="E395" s="149"/>
      <c r="F395" s="149"/>
      <c r="G395" s="149"/>
    </row>
    <row r="396" ht="15.75" customHeight="1">
      <c r="A396" s="149"/>
      <c r="B396" s="149"/>
      <c r="C396" s="149"/>
      <c r="D396" s="149"/>
      <c r="E396" s="149"/>
      <c r="F396" s="149"/>
      <c r="G396" s="149"/>
    </row>
    <row r="397" ht="15.75" customHeight="1">
      <c r="A397" s="149"/>
      <c r="B397" s="149"/>
      <c r="C397" s="149"/>
      <c r="D397" s="149"/>
      <c r="E397" s="149"/>
      <c r="F397" s="149"/>
      <c r="G397" s="149"/>
    </row>
    <row r="398" ht="15.75" customHeight="1">
      <c r="A398" s="149"/>
      <c r="B398" s="149"/>
      <c r="C398" s="149"/>
      <c r="D398" s="149"/>
      <c r="E398" s="149"/>
      <c r="F398" s="149"/>
      <c r="G398" s="149"/>
    </row>
    <row r="399" ht="15.75" customHeight="1">
      <c r="A399" s="149"/>
      <c r="B399" s="149"/>
      <c r="C399" s="149"/>
      <c r="D399" s="149"/>
      <c r="E399" s="149"/>
      <c r="F399" s="149"/>
      <c r="G399" s="149"/>
    </row>
    <row r="400" ht="15.75" customHeight="1">
      <c r="A400" s="149"/>
      <c r="B400" s="149"/>
      <c r="C400" s="149"/>
      <c r="D400" s="149"/>
      <c r="E400" s="149"/>
      <c r="F400" s="149"/>
      <c r="G400" s="149"/>
    </row>
    <row r="401" ht="15.75" customHeight="1">
      <c r="A401" s="149"/>
      <c r="B401" s="149"/>
      <c r="C401" s="149"/>
      <c r="D401" s="149"/>
      <c r="E401" s="149"/>
      <c r="F401" s="149"/>
      <c r="G401" s="149"/>
    </row>
    <row r="402" ht="15.75" customHeight="1">
      <c r="A402" s="149"/>
      <c r="B402" s="149"/>
      <c r="C402" s="149"/>
      <c r="D402" s="149"/>
      <c r="E402" s="149"/>
      <c r="F402" s="149"/>
      <c r="G402" s="149"/>
    </row>
    <row r="403" ht="15.75" customHeight="1">
      <c r="A403" s="149"/>
      <c r="B403" s="149"/>
      <c r="C403" s="149"/>
      <c r="D403" s="149"/>
      <c r="E403" s="149"/>
      <c r="F403" s="149"/>
      <c r="G403" s="149"/>
    </row>
    <row r="404" ht="15.75" customHeight="1">
      <c r="A404" s="149"/>
      <c r="B404" s="149"/>
      <c r="C404" s="149"/>
      <c r="D404" s="149"/>
      <c r="E404" s="149"/>
      <c r="F404" s="149"/>
      <c r="G404" s="149"/>
    </row>
    <row r="405" ht="15.75" customHeight="1">
      <c r="A405" s="149"/>
      <c r="B405" s="149"/>
      <c r="C405" s="149"/>
      <c r="D405" s="149"/>
      <c r="E405" s="149"/>
      <c r="F405" s="149"/>
      <c r="G405" s="149"/>
    </row>
    <row r="406" ht="15.75" customHeight="1">
      <c r="A406" s="149"/>
      <c r="B406" s="149"/>
      <c r="C406" s="149"/>
      <c r="D406" s="149"/>
      <c r="E406" s="149"/>
      <c r="F406" s="149"/>
      <c r="G406" s="149"/>
    </row>
    <row r="407" ht="15.75" customHeight="1">
      <c r="A407" s="149"/>
      <c r="B407" s="149"/>
      <c r="C407" s="149"/>
      <c r="D407" s="149"/>
      <c r="E407" s="149"/>
      <c r="F407" s="149"/>
      <c r="G407" s="149"/>
    </row>
    <row r="408" ht="15.75" customHeight="1">
      <c r="A408" s="149"/>
      <c r="B408" s="149"/>
      <c r="C408" s="149"/>
      <c r="D408" s="149"/>
      <c r="E408" s="149"/>
      <c r="F408" s="149"/>
      <c r="G408" s="149"/>
    </row>
    <row r="409" ht="15.75" customHeight="1">
      <c r="A409" s="149"/>
      <c r="B409" s="149"/>
      <c r="C409" s="149"/>
      <c r="D409" s="149"/>
      <c r="E409" s="149"/>
      <c r="F409" s="149"/>
      <c r="G409" s="149"/>
    </row>
    <row r="410" ht="15.75" customHeight="1">
      <c r="A410" s="149"/>
      <c r="B410" s="149"/>
      <c r="C410" s="149"/>
      <c r="D410" s="149"/>
      <c r="E410" s="149"/>
      <c r="F410" s="149"/>
      <c r="G410" s="149"/>
    </row>
    <row r="411" ht="15.75" customHeight="1">
      <c r="A411" s="149"/>
      <c r="B411" s="149"/>
      <c r="C411" s="149"/>
      <c r="D411" s="149"/>
      <c r="E411" s="149"/>
      <c r="F411" s="149"/>
      <c r="G411" s="149"/>
    </row>
    <row r="412" ht="15.75" customHeight="1">
      <c r="A412" s="149"/>
      <c r="B412" s="149"/>
      <c r="C412" s="149"/>
      <c r="D412" s="149"/>
      <c r="E412" s="149"/>
      <c r="F412" s="149"/>
      <c r="G412" s="149"/>
    </row>
    <row r="413" ht="15.75" customHeight="1">
      <c r="A413" s="149"/>
      <c r="B413" s="149"/>
      <c r="C413" s="149"/>
      <c r="D413" s="149"/>
      <c r="E413" s="149"/>
      <c r="F413" s="149"/>
      <c r="G413" s="149"/>
    </row>
    <row r="414" ht="15.75" customHeight="1">
      <c r="A414" s="149"/>
      <c r="B414" s="149"/>
      <c r="C414" s="149"/>
      <c r="D414" s="149"/>
      <c r="E414" s="149"/>
      <c r="F414" s="149"/>
      <c r="G414" s="149"/>
    </row>
    <row r="415" ht="15.75" customHeight="1">
      <c r="A415" s="149"/>
      <c r="B415" s="149"/>
      <c r="C415" s="149"/>
      <c r="D415" s="149"/>
      <c r="E415" s="149"/>
      <c r="F415" s="149"/>
      <c r="G415" s="149"/>
    </row>
    <row r="416" ht="15.75" customHeight="1">
      <c r="A416" s="149"/>
      <c r="B416" s="149"/>
      <c r="C416" s="149"/>
      <c r="D416" s="149"/>
      <c r="E416" s="149"/>
      <c r="F416" s="149"/>
      <c r="G416" s="149"/>
    </row>
    <row r="417" ht="15.75" customHeight="1">
      <c r="A417" s="149"/>
      <c r="B417" s="149"/>
      <c r="C417" s="149"/>
      <c r="D417" s="149"/>
      <c r="E417" s="149"/>
      <c r="F417" s="149"/>
      <c r="G417" s="149"/>
    </row>
    <row r="418" ht="15.75" customHeight="1">
      <c r="A418" s="149"/>
      <c r="B418" s="149"/>
      <c r="C418" s="149"/>
      <c r="D418" s="149"/>
      <c r="E418" s="149"/>
      <c r="F418" s="149"/>
      <c r="G418" s="149"/>
    </row>
    <row r="419" ht="15.75" customHeight="1">
      <c r="A419" s="149"/>
      <c r="B419" s="149"/>
      <c r="C419" s="149"/>
      <c r="D419" s="149"/>
      <c r="E419" s="149"/>
      <c r="F419" s="149"/>
      <c r="G419" s="149"/>
    </row>
    <row r="420" ht="15.75" customHeight="1">
      <c r="A420" s="149"/>
      <c r="B420" s="149"/>
      <c r="C420" s="149"/>
      <c r="D420" s="149"/>
      <c r="E420" s="149"/>
      <c r="F420" s="149"/>
      <c r="G420" s="149"/>
    </row>
    <row r="421" ht="15.75" customHeight="1">
      <c r="A421" s="149"/>
      <c r="B421" s="149"/>
      <c r="C421" s="149"/>
      <c r="D421" s="149"/>
      <c r="E421" s="149"/>
      <c r="F421" s="149"/>
      <c r="G421" s="149"/>
    </row>
    <row r="422" ht="15.75" customHeight="1">
      <c r="A422" s="149"/>
      <c r="B422" s="149"/>
      <c r="C422" s="149"/>
      <c r="D422" s="149"/>
      <c r="E422" s="149"/>
      <c r="F422" s="149"/>
      <c r="G422" s="149"/>
    </row>
    <row r="423" ht="15.75" customHeight="1">
      <c r="A423" s="149"/>
      <c r="B423" s="149"/>
      <c r="C423" s="149"/>
      <c r="D423" s="149"/>
      <c r="E423" s="149"/>
      <c r="F423" s="149"/>
      <c r="G423" s="149"/>
    </row>
    <row r="424" ht="15.75" customHeight="1">
      <c r="A424" s="149"/>
      <c r="B424" s="149"/>
      <c r="C424" s="149"/>
      <c r="D424" s="149"/>
      <c r="E424" s="149"/>
      <c r="F424" s="149"/>
      <c r="G424" s="149"/>
    </row>
    <row r="425" ht="15.75" customHeight="1">
      <c r="A425" s="149"/>
      <c r="B425" s="149"/>
      <c r="C425" s="149"/>
      <c r="D425" s="149"/>
      <c r="E425" s="149"/>
      <c r="F425" s="149"/>
      <c r="G425" s="149"/>
    </row>
    <row r="426" ht="15.75" customHeight="1">
      <c r="A426" s="149"/>
      <c r="B426" s="149"/>
      <c r="C426" s="149"/>
      <c r="D426" s="149"/>
      <c r="E426" s="149"/>
      <c r="F426" s="149"/>
      <c r="G426" s="149"/>
    </row>
    <row r="427" ht="15.75" customHeight="1">
      <c r="A427" s="149"/>
      <c r="B427" s="149"/>
      <c r="C427" s="149"/>
      <c r="D427" s="149"/>
      <c r="E427" s="149"/>
      <c r="F427" s="149"/>
      <c r="G427" s="149"/>
    </row>
    <row r="428" ht="15.75" customHeight="1">
      <c r="A428" s="149"/>
      <c r="B428" s="149"/>
      <c r="C428" s="149"/>
      <c r="D428" s="149"/>
      <c r="E428" s="149"/>
      <c r="F428" s="149"/>
      <c r="G428" s="149"/>
    </row>
    <row r="429" ht="15.75" customHeight="1">
      <c r="A429" s="149"/>
      <c r="B429" s="149"/>
      <c r="C429" s="149"/>
      <c r="D429" s="149"/>
      <c r="E429" s="149"/>
      <c r="F429" s="149"/>
      <c r="G429" s="149"/>
    </row>
    <row r="430" ht="15.75" customHeight="1">
      <c r="A430" s="149"/>
      <c r="B430" s="149"/>
      <c r="C430" s="149"/>
      <c r="D430" s="149"/>
      <c r="E430" s="149"/>
      <c r="F430" s="149"/>
      <c r="G430" s="149"/>
    </row>
    <row r="431" ht="15.75" customHeight="1">
      <c r="A431" s="149"/>
      <c r="B431" s="149"/>
      <c r="C431" s="149"/>
      <c r="D431" s="149"/>
      <c r="E431" s="149"/>
      <c r="F431" s="149"/>
      <c r="G431" s="149"/>
    </row>
    <row r="432" ht="15.75" customHeight="1">
      <c r="A432" s="149"/>
      <c r="B432" s="149"/>
      <c r="C432" s="149"/>
      <c r="D432" s="149"/>
      <c r="E432" s="149"/>
      <c r="F432" s="149"/>
      <c r="G432" s="149"/>
    </row>
    <row r="433" ht="15.75" customHeight="1">
      <c r="A433" s="149"/>
      <c r="B433" s="149"/>
      <c r="C433" s="149"/>
      <c r="D433" s="149"/>
      <c r="E433" s="149"/>
      <c r="F433" s="149"/>
      <c r="G433" s="149"/>
    </row>
    <row r="434" ht="15.75" customHeight="1">
      <c r="A434" s="149"/>
      <c r="B434" s="149"/>
      <c r="C434" s="149"/>
      <c r="D434" s="149"/>
      <c r="E434" s="149"/>
      <c r="F434" s="149"/>
      <c r="G434" s="149"/>
    </row>
    <row r="435" ht="15.75" customHeight="1">
      <c r="A435" s="149"/>
      <c r="B435" s="149"/>
      <c r="C435" s="149"/>
      <c r="D435" s="149"/>
      <c r="E435" s="149"/>
      <c r="F435" s="149"/>
      <c r="G435" s="149"/>
    </row>
    <row r="436" ht="15.75" customHeight="1">
      <c r="A436" s="149"/>
      <c r="B436" s="149"/>
      <c r="C436" s="149"/>
      <c r="D436" s="149"/>
      <c r="E436" s="149"/>
      <c r="F436" s="149"/>
      <c r="G436" s="149"/>
    </row>
    <row r="437" ht="15.75" customHeight="1">
      <c r="A437" s="149"/>
      <c r="B437" s="149"/>
      <c r="C437" s="149"/>
      <c r="D437" s="149"/>
      <c r="E437" s="149"/>
      <c r="F437" s="149"/>
      <c r="G437" s="149"/>
    </row>
    <row r="438" ht="15.75" customHeight="1">
      <c r="A438" s="149"/>
      <c r="B438" s="149"/>
      <c r="C438" s="149"/>
      <c r="D438" s="149"/>
      <c r="E438" s="149"/>
      <c r="F438" s="149"/>
      <c r="G438" s="149"/>
    </row>
    <row r="439" ht="15.75" customHeight="1">
      <c r="A439" s="149"/>
      <c r="B439" s="149"/>
      <c r="C439" s="149"/>
      <c r="D439" s="149"/>
      <c r="E439" s="149"/>
      <c r="F439" s="149"/>
      <c r="G439" s="149"/>
    </row>
    <row r="440" ht="15.75" customHeight="1">
      <c r="A440" s="149"/>
      <c r="B440" s="149"/>
      <c r="C440" s="149"/>
      <c r="D440" s="149"/>
      <c r="E440" s="149"/>
      <c r="F440" s="149"/>
      <c r="G440" s="149"/>
    </row>
    <row r="441" ht="15.75" customHeight="1">
      <c r="A441" s="149"/>
      <c r="B441" s="149"/>
      <c r="C441" s="149"/>
      <c r="D441" s="149"/>
      <c r="E441" s="149"/>
      <c r="F441" s="149"/>
      <c r="G441" s="149"/>
    </row>
    <row r="442" ht="15.75" customHeight="1">
      <c r="A442" s="149"/>
      <c r="B442" s="149"/>
      <c r="C442" s="149"/>
      <c r="D442" s="149"/>
      <c r="E442" s="149"/>
      <c r="F442" s="149"/>
      <c r="G442" s="149"/>
    </row>
    <row r="443" ht="15.75" customHeight="1">
      <c r="A443" s="149"/>
      <c r="B443" s="149"/>
      <c r="C443" s="149"/>
      <c r="D443" s="149"/>
      <c r="E443" s="149"/>
      <c r="F443" s="149"/>
      <c r="G443" s="149"/>
    </row>
    <row r="444" ht="15.75" customHeight="1">
      <c r="A444" s="149"/>
      <c r="B444" s="149"/>
      <c r="C444" s="149"/>
      <c r="D444" s="149"/>
      <c r="E444" s="149"/>
      <c r="F444" s="149"/>
      <c r="G444" s="149"/>
    </row>
    <row r="445" ht="15.75" customHeight="1">
      <c r="A445" s="149"/>
      <c r="B445" s="149"/>
      <c r="C445" s="149"/>
      <c r="D445" s="149"/>
      <c r="E445" s="149"/>
      <c r="F445" s="149"/>
      <c r="G445" s="149"/>
    </row>
    <row r="446" ht="15.75" customHeight="1">
      <c r="A446" s="149"/>
      <c r="B446" s="149"/>
      <c r="C446" s="149"/>
      <c r="D446" s="149"/>
      <c r="E446" s="149"/>
      <c r="F446" s="149"/>
      <c r="G446" s="149"/>
    </row>
    <row r="447" ht="15.75" customHeight="1">
      <c r="A447" s="149"/>
      <c r="B447" s="149"/>
      <c r="C447" s="149"/>
      <c r="D447" s="149"/>
      <c r="E447" s="149"/>
      <c r="F447" s="149"/>
      <c r="G447" s="149"/>
    </row>
    <row r="448" ht="15.75" customHeight="1">
      <c r="A448" s="149"/>
      <c r="B448" s="149"/>
      <c r="C448" s="149"/>
      <c r="D448" s="149"/>
      <c r="E448" s="149"/>
      <c r="F448" s="149"/>
      <c r="G448" s="149"/>
    </row>
    <row r="449" ht="15.75" customHeight="1">
      <c r="A449" s="149"/>
      <c r="B449" s="149"/>
      <c r="C449" s="149"/>
      <c r="D449" s="149"/>
      <c r="E449" s="149"/>
      <c r="F449" s="149"/>
      <c r="G449" s="149"/>
    </row>
    <row r="450" ht="15.75" customHeight="1">
      <c r="A450" s="149"/>
      <c r="B450" s="149"/>
      <c r="C450" s="149"/>
      <c r="D450" s="149"/>
      <c r="E450" s="149"/>
      <c r="F450" s="149"/>
      <c r="G450" s="149"/>
    </row>
    <row r="451" ht="15.75" customHeight="1">
      <c r="A451" s="149"/>
      <c r="B451" s="149"/>
      <c r="C451" s="149"/>
      <c r="D451" s="149"/>
      <c r="E451" s="149"/>
      <c r="F451" s="149"/>
      <c r="G451" s="149"/>
    </row>
    <row r="452" ht="15.75" customHeight="1">
      <c r="A452" s="149"/>
      <c r="B452" s="149"/>
      <c r="C452" s="149"/>
      <c r="D452" s="149"/>
      <c r="E452" s="149"/>
      <c r="F452" s="149"/>
      <c r="G452" s="149"/>
    </row>
    <row r="453" ht="15.75" customHeight="1">
      <c r="A453" s="149"/>
      <c r="B453" s="149"/>
      <c r="C453" s="149"/>
      <c r="D453" s="149"/>
      <c r="E453" s="149"/>
      <c r="F453" s="149"/>
      <c r="G453" s="149"/>
    </row>
    <row r="454" ht="15.75" customHeight="1">
      <c r="A454" s="149"/>
      <c r="B454" s="149"/>
      <c r="C454" s="149"/>
      <c r="D454" s="149"/>
      <c r="E454" s="149"/>
      <c r="F454" s="149"/>
      <c r="G454" s="149"/>
    </row>
    <row r="455" ht="15.75" customHeight="1">
      <c r="A455" s="149"/>
      <c r="B455" s="149"/>
      <c r="C455" s="149"/>
      <c r="D455" s="149"/>
      <c r="E455" s="149"/>
      <c r="F455" s="149"/>
      <c r="G455" s="149"/>
    </row>
    <row r="456" ht="15.75" customHeight="1">
      <c r="A456" s="149"/>
      <c r="B456" s="149"/>
      <c r="C456" s="149"/>
      <c r="D456" s="149"/>
      <c r="E456" s="149"/>
      <c r="F456" s="149"/>
      <c r="G456" s="149"/>
    </row>
    <row r="457" ht="15.75" customHeight="1">
      <c r="A457" s="149"/>
      <c r="B457" s="149"/>
      <c r="C457" s="149"/>
      <c r="D457" s="149"/>
      <c r="E457" s="149"/>
      <c r="F457" s="149"/>
      <c r="G457" s="149"/>
    </row>
    <row r="458" ht="15.75" customHeight="1">
      <c r="A458" s="149"/>
      <c r="B458" s="149"/>
      <c r="C458" s="149"/>
      <c r="D458" s="149"/>
      <c r="E458" s="149"/>
      <c r="F458" s="149"/>
      <c r="G458" s="149"/>
    </row>
    <row r="459" ht="15.75" customHeight="1">
      <c r="A459" s="149"/>
      <c r="B459" s="149"/>
      <c r="C459" s="149"/>
      <c r="D459" s="149"/>
      <c r="E459" s="149"/>
      <c r="F459" s="149"/>
      <c r="G459" s="149"/>
    </row>
    <row r="460" ht="15.75" customHeight="1">
      <c r="A460" s="149"/>
      <c r="B460" s="149"/>
      <c r="C460" s="149"/>
      <c r="D460" s="149"/>
      <c r="E460" s="149"/>
      <c r="F460" s="149"/>
      <c r="G460" s="149"/>
    </row>
    <row r="461" ht="15.75" customHeight="1">
      <c r="A461" s="149"/>
      <c r="B461" s="149"/>
      <c r="C461" s="149"/>
      <c r="D461" s="149"/>
      <c r="E461" s="149"/>
      <c r="F461" s="149"/>
      <c r="G461" s="149"/>
    </row>
    <row r="462" ht="15.75" customHeight="1">
      <c r="A462" s="149"/>
      <c r="B462" s="149"/>
      <c r="C462" s="149"/>
      <c r="D462" s="149"/>
      <c r="E462" s="149"/>
      <c r="F462" s="149"/>
      <c r="G462" s="149"/>
    </row>
    <row r="463" ht="15.75" customHeight="1">
      <c r="A463" s="149"/>
      <c r="B463" s="149"/>
      <c r="C463" s="149"/>
      <c r="D463" s="149"/>
      <c r="E463" s="149"/>
      <c r="F463" s="149"/>
      <c r="G463" s="149"/>
    </row>
    <row r="464" ht="15.75" customHeight="1">
      <c r="A464" s="149"/>
      <c r="B464" s="149"/>
      <c r="C464" s="149"/>
      <c r="D464" s="149"/>
      <c r="E464" s="149"/>
      <c r="F464" s="149"/>
      <c r="G464" s="149"/>
    </row>
    <row r="465" ht="15.75" customHeight="1">
      <c r="A465" s="149"/>
      <c r="B465" s="149"/>
      <c r="C465" s="149"/>
      <c r="D465" s="149"/>
      <c r="E465" s="149"/>
      <c r="F465" s="149"/>
      <c r="G465" s="149"/>
    </row>
    <row r="466" ht="15.75" customHeight="1">
      <c r="A466" s="149"/>
      <c r="B466" s="149"/>
      <c r="C466" s="149"/>
      <c r="D466" s="149"/>
      <c r="E466" s="149"/>
      <c r="F466" s="149"/>
      <c r="G466" s="149"/>
    </row>
    <row r="467" ht="15.75" customHeight="1">
      <c r="A467" s="149"/>
      <c r="B467" s="149"/>
      <c r="C467" s="149"/>
      <c r="D467" s="149"/>
      <c r="E467" s="149"/>
      <c r="F467" s="149"/>
      <c r="G467" s="149"/>
    </row>
    <row r="468" ht="15.75" customHeight="1">
      <c r="A468" s="149"/>
      <c r="B468" s="149"/>
      <c r="C468" s="149"/>
      <c r="D468" s="149"/>
      <c r="E468" s="149"/>
      <c r="F468" s="149"/>
      <c r="G468" s="149"/>
    </row>
    <row r="469" ht="15.75" customHeight="1">
      <c r="A469" s="149"/>
      <c r="B469" s="149"/>
      <c r="C469" s="149"/>
      <c r="D469" s="149"/>
      <c r="E469" s="149"/>
      <c r="F469" s="149"/>
      <c r="G469" s="149"/>
    </row>
    <row r="470" ht="15.75" customHeight="1">
      <c r="A470" s="149"/>
      <c r="B470" s="149"/>
      <c r="C470" s="149"/>
      <c r="D470" s="149"/>
      <c r="E470" s="149"/>
      <c r="F470" s="149"/>
      <c r="G470" s="149"/>
    </row>
    <row r="471" ht="15.75" customHeight="1">
      <c r="A471" s="149"/>
      <c r="B471" s="149"/>
      <c r="C471" s="149"/>
      <c r="D471" s="149"/>
      <c r="E471" s="149"/>
      <c r="F471" s="149"/>
      <c r="G471" s="149"/>
    </row>
    <row r="472" ht="15.75" customHeight="1">
      <c r="A472" s="149"/>
      <c r="B472" s="149"/>
      <c r="C472" s="149"/>
      <c r="D472" s="149"/>
      <c r="E472" s="149"/>
      <c r="F472" s="149"/>
      <c r="G472" s="149"/>
    </row>
    <row r="473" ht="15.75" customHeight="1">
      <c r="A473" s="149"/>
      <c r="B473" s="149"/>
      <c r="C473" s="149"/>
      <c r="D473" s="149"/>
      <c r="E473" s="149"/>
      <c r="F473" s="149"/>
      <c r="G473" s="149"/>
    </row>
    <row r="474" ht="15.75" customHeight="1">
      <c r="A474" s="149"/>
      <c r="B474" s="149"/>
      <c r="C474" s="149"/>
      <c r="D474" s="149"/>
      <c r="E474" s="149"/>
      <c r="F474" s="149"/>
      <c r="G474" s="149"/>
    </row>
    <row r="475" ht="15.75" customHeight="1">
      <c r="A475" s="149"/>
      <c r="B475" s="149"/>
      <c r="C475" s="149"/>
      <c r="D475" s="149"/>
      <c r="E475" s="149"/>
      <c r="F475" s="149"/>
      <c r="G475" s="149"/>
    </row>
    <row r="476" ht="15.75" customHeight="1">
      <c r="A476" s="149"/>
      <c r="B476" s="149"/>
      <c r="C476" s="149"/>
      <c r="D476" s="149"/>
      <c r="E476" s="149"/>
      <c r="F476" s="149"/>
      <c r="G476" s="149"/>
    </row>
    <row r="477" ht="15.75" customHeight="1">
      <c r="A477" s="149"/>
      <c r="B477" s="149"/>
      <c r="C477" s="149"/>
      <c r="D477" s="149"/>
      <c r="E477" s="149"/>
      <c r="F477" s="149"/>
      <c r="G477" s="149"/>
    </row>
    <row r="478" ht="15.75" customHeight="1">
      <c r="A478" s="149"/>
      <c r="B478" s="149"/>
      <c r="C478" s="149"/>
      <c r="D478" s="149"/>
      <c r="E478" s="149"/>
      <c r="F478" s="149"/>
      <c r="G478" s="149"/>
    </row>
    <row r="479" ht="15.75" customHeight="1">
      <c r="A479" s="149"/>
      <c r="B479" s="149"/>
      <c r="C479" s="149"/>
      <c r="D479" s="149"/>
      <c r="E479" s="149"/>
      <c r="F479" s="149"/>
      <c r="G479" s="149"/>
    </row>
    <row r="480" ht="15.75" customHeight="1">
      <c r="A480" s="149"/>
      <c r="B480" s="149"/>
      <c r="C480" s="149"/>
      <c r="D480" s="149"/>
      <c r="E480" s="149"/>
      <c r="F480" s="149"/>
      <c r="G480" s="149"/>
    </row>
    <row r="481" ht="15.75" customHeight="1">
      <c r="A481" s="149"/>
      <c r="B481" s="149"/>
      <c r="C481" s="149"/>
      <c r="D481" s="149"/>
      <c r="E481" s="149"/>
      <c r="F481" s="149"/>
      <c r="G481" s="149"/>
    </row>
    <row r="482" ht="15.75" customHeight="1">
      <c r="A482" s="149"/>
      <c r="B482" s="149"/>
      <c r="C482" s="149"/>
      <c r="D482" s="149"/>
      <c r="E482" s="149"/>
      <c r="F482" s="149"/>
      <c r="G482" s="149"/>
    </row>
    <row r="483" ht="15.75" customHeight="1">
      <c r="A483" s="149"/>
      <c r="B483" s="149"/>
      <c r="C483" s="149"/>
      <c r="D483" s="149"/>
      <c r="E483" s="149"/>
      <c r="F483" s="149"/>
      <c r="G483" s="149"/>
    </row>
    <row r="484" ht="15.75" customHeight="1">
      <c r="A484" s="149"/>
      <c r="B484" s="149"/>
      <c r="C484" s="149"/>
      <c r="D484" s="149"/>
      <c r="E484" s="149"/>
      <c r="F484" s="149"/>
      <c r="G484" s="149"/>
    </row>
    <row r="485" ht="15.75" customHeight="1">
      <c r="A485" s="149"/>
      <c r="B485" s="149"/>
      <c r="C485" s="149"/>
      <c r="D485" s="149"/>
      <c r="E485" s="149"/>
      <c r="F485" s="149"/>
      <c r="G485" s="149"/>
    </row>
    <row r="486" ht="15.75" customHeight="1">
      <c r="A486" s="149"/>
      <c r="B486" s="149"/>
      <c r="C486" s="149"/>
      <c r="D486" s="149"/>
      <c r="E486" s="149"/>
      <c r="F486" s="149"/>
      <c r="G486" s="149"/>
    </row>
    <row r="487" ht="15.75" customHeight="1">
      <c r="A487" s="149"/>
      <c r="B487" s="149"/>
      <c r="C487" s="149"/>
      <c r="D487" s="149"/>
      <c r="E487" s="149"/>
      <c r="F487" s="149"/>
      <c r="G487" s="149"/>
    </row>
    <row r="488" ht="15.75" customHeight="1">
      <c r="A488" s="149"/>
      <c r="B488" s="149"/>
      <c r="C488" s="149"/>
      <c r="D488" s="149"/>
      <c r="E488" s="149"/>
      <c r="F488" s="149"/>
      <c r="G488" s="149"/>
    </row>
    <row r="489" ht="15.75" customHeight="1">
      <c r="A489" s="149"/>
      <c r="B489" s="149"/>
      <c r="C489" s="149"/>
      <c r="D489" s="149"/>
      <c r="E489" s="149"/>
      <c r="F489" s="149"/>
      <c r="G489" s="149"/>
    </row>
    <row r="490" ht="15.75" customHeight="1">
      <c r="A490" s="149"/>
      <c r="B490" s="149"/>
      <c r="C490" s="149"/>
      <c r="D490" s="149"/>
      <c r="E490" s="149"/>
      <c r="F490" s="149"/>
      <c r="G490" s="149"/>
    </row>
    <row r="491" ht="15.75" customHeight="1">
      <c r="A491" s="149"/>
      <c r="B491" s="149"/>
      <c r="C491" s="149"/>
      <c r="D491" s="149"/>
      <c r="E491" s="149"/>
      <c r="F491" s="149"/>
      <c r="G491" s="149"/>
    </row>
    <row r="492" ht="15.75" customHeight="1">
      <c r="A492" s="149"/>
      <c r="B492" s="149"/>
      <c r="C492" s="149"/>
      <c r="D492" s="149"/>
      <c r="E492" s="149"/>
      <c r="F492" s="149"/>
      <c r="G492" s="149"/>
    </row>
    <row r="493" ht="15.75" customHeight="1">
      <c r="A493" s="149"/>
      <c r="B493" s="149"/>
      <c r="C493" s="149"/>
      <c r="D493" s="149"/>
      <c r="E493" s="149"/>
      <c r="F493" s="149"/>
      <c r="G493" s="149"/>
    </row>
    <row r="494" ht="15.75" customHeight="1">
      <c r="A494" s="149"/>
      <c r="B494" s="149"/>
      <c r="C494" s="149"/>
      <c r="D494" s="149"/>
      <c r="E494" s="149"/>
      <c r="F494" s="149"/>
      <c r="G494" s="149"/>
    </row>
    <row r="495" ht="15.75" customHeight="1">
      <c r="A495" s="149"/>
      <c r="B495" s="149"/>
      <c r="C495" s="149"/>
      <c r="D495" s="149"/>
      <c r="E495" s="149"/>
      <c r="F495" s="149"/>
      <c r="G495" s="149"/>
    </row>
    <row r="496" ht="15.75" customHeight="1">
      <c r="A496" s="149"/>
      <c r="B496" s="149"/>
      <c r="C496" s="149"/>
      <c r="D496" s="149"/>
      <c r="E496" s="149"/>
      <c r="F496" s="149"/>
      <c r="G496" s="149"/>
    </row>
    <row r="497" ht="15.75" customHeight="1">
      <c r="A497" s="149"/>
      <c r="B497" s="149"/>
      <c r="C497" s="149"/>
      <c r="D497" s="149"/>
      <c r="E497" s="149"/>
      <c r="F497" s="149"/>
      <c r="G497" s="149"/>
    </row>
    <row r="498" ht="15.75" customHeight="1">
      <c r="A498" s="149"/>
      <c r="B498" s="149"/>
      <c r="C498" s="149"/>
      <c r="D498" s="149"/>
      <c r="E498" s="149"/>
      <c r="F498" s="149"/>
      <c r="G498" s="149"/>
    </row>
    <row r="499" ht="15.75" customHeight="1">
      <c r="A499" s="149"/>
      <c r="B499" s="149"/>
      <c r="C499" s="149"/>
      <c r="D499" s="149"/>
      <c r="E499" s="149"/>
      <c r="F499" s="149"/>
      <c r="G499" s="149"/>
    </row>
    <row r="500" ht="15.75" customHeight="1">
      <c r="A500" s="149"/>
      <c r="B500" s="149"/>
      <c r="C500" s="149"/>
      <c r="D500" s="149"/>
      <c r="E500" s="149"/>
      <c r="F500" s="149"/>
      <c r="G500" s="149"/>
    </row>
    <row r="501" ht="15.75" customHeight="1">
      <c r="A501" s="149"/>
      <c r="B501" s="149"/>
      <c r="C501" s="149"/>
      <c r="D501" s="149"/>
      <c r="E501" s="149"/>
      <c r="F501" s="149"/>
      <c r="G501" s="149"/>
    </row>
    <row r="502" ht="15.75" customHeight="1">
      <c r="A502" s="149"/>
      <c r="B502" s="149"/>
      <c r="C502" s="149"/>
      <c r="D502" s="149"/>
      <c r="E502" s="149"/>
      <c r="F502" s="149"/>
      <c r="G502" s="149"/>
    </row>
    <row r="503" ht="15.75" customHeight="1">
      <c r="A503" s="149"/>
      <c r="B503" s="149"/>
      <c r="C503" s="149"/>
      <c r="D503" s="149"/>
      <c r="E503" s="149"/>
      <c r="F503" s="149"/>
      <c r="G503" s="149"/>
    </row>
    <row r="504" ht="15.75" customHeight="1">
      <c r="A504" s="149"/>
      <c r="B504" s="149"/>
      <c r="C504" s="149"/>
      <c r="D504" s="149"/>
      <c r="E504" s="149"/>
      <c r="F504" s="149"/>
      <c r="G504" s="149"/>
    </row>
    <row r="505" ht="15.75" customHeight="1">
      <c r="A505" s="149"/>
      <c r="B505" s="149"/>
      <c r="C505" s="149"/>
      <c r="D505" s="149"/>
      <c r="E505" s="149"/>
      <c r="F505" s="149"/>
      <c r="G505" s="149"/>
    </row>
    <row r="506" ht="15.75" customHeight="1">
      <c r="A506" s="149"/>
      <c r="B506" s="149"/>
      <c r="C506" s="149"/>
      <c r="D506" s="149"/>
      <c r="E506" s="149"/>
      <c r="F506" s="149"/>
      <c r="G506" s="149"/>
    </row>
    <row r="507" ht="15.75" customHeight="1">
      <c r="A507" s="149"/>
      <c r="B507" s="149"/>
      <c r="C507" s="149"/>
      <c r="D507" s="149"/>
      <c r="E507" s="149"/>
      <c r="F507" s="149"/>
      <c r="G507" s="149"/>
    </row>
    <row r="508" ht="15.75" customHeight="1">
      <c r="A508" s="149"/>
      <c r="B508" s="149"/>
      <c r="C508" s="149"/>
      <c r="D508" s="149"/>
      <c r="E508" s="149"/>
      <c r="F508" s="149"/>
      <c r="G508" s="149"/>
    </row>
    <row r="509" ht="15.75" customHeight="1">
      <c r="A509" s="149"/>
      <c r="B509" s="149"/>
      <c r="C509" s="149"/>
      <c r="D509" s="149"/>
      <c r="E509" s="149"/>
      <c r="F509" s="149"/>
      <c r="G509" s="149"/>
    </row>
    <row r="510" ht="15.75" customHeight="1">
      <c r="A510" s="149"/>
      <c r="B510" s="149"/>
      <c r="C510" s="149"/>
      <c r="D510" s="149"/>
      <c r="E510" s="149"/>
      <c r="F510" s="149"/>
      <c r="G510" s="149"/>
    </row>
    <row r="511" ht="15.75" customHeight="1">
      <c r="A511" s="149"/>
      <c r="B511" s="149"/>
      <c r="C511" s="149"/>
      <c r="D511" s="149"/>
      <c r="E511" s="149"/>
      <c r="F511" s="149"/>
      <c r="G511" s="149"/>
    </row>
    <row r="512" ht="15.75" customHeight="1">
      <c r="A512" s="149"/>
      <c r="B512" s="149"/>
      <c r="C512" s="149"/>
      <c r="D512" s="149"/>
      <c r="E512" s="149"/>
      <c r="F512" s="149"/>
      <c r="G512" s="149"/>
    </row>
    <row r="513" ht="15.75" customHeight="1">
      <c r="A513" s="149"/>
      <c r="B513" s="149"/>
      <c r="C513" s="149"/>
      <c r="D513" s="149"/>
      <c r="E513" s="149"/>
      <c r="F513" s="149"/>
      <c r="G513" s="149"/>
    </row>
    <row r="514" ht="15.75" customHeight="1">
      <c r="A514" s="149"/>
      <c r="B514" s="149"/>
      <c r="C514" s="149"/>
      <c r="D514" s="149"/>
      <c r="E514" s="149"/>
      <c r="F514" s="149"/>
      <c r="G514" s="149"/>
    </row>
    <row r="515" ht="15.75" customHeight="1">
      <c r="A515" s="149"/>
      <c r="B515" s="149"/>
      <c r="C515" s="149"/>
      <c r="D515" s="149"/>
      <c r="E515" s="149"/>
      <c r="F515" s="149"/>
      <c r="G515" s="149"/>
    </row>
    <row r="516" ht="15.75" customHeight="1">
      <c r="A516" s="149"/>
      <c r="B516" s="149"/>
      <c r="C516" s="149"/>
      <c r="D516" s="149"/>
      <c r="E516" s="149"/>
      <c r="F516" s="149"/>
      <c r="G516" s="149"/>
    </row>
    <row r="517" ht="15.75" customHeight="1">
      <c r="A517" s="149"/>
      <c r="B517" s="149"/>
      <c r="C517" s="149"/>
      <c r="D517" s="149"/>
      <c r="E517" s="149"/>
      <c r="F517" s="149"/>
      <c r="G517" s="149"/>
    </row>
    <row r="518" ht="15.75" customHeight="1">
      <c r="A518" s="149"/>
      <c r="B518" s="149"/>
      <c r="C518" s="149"/>
      <c r="D518" s="149"/>
      <c r="E518" s="149"/>
      <c r="F518" s="149"/>
      <c r="G518" s="149"/>
    </row>
    <row r="519" ht="15.75" customHeight="1">
      <c r="A519" s="149"/>
      <c r="B519" s="149"/>
      <c r="C519" s="149"/>
      <c r="D519" s="149"/>
      <c r="E519" s="149"/>
      <c r="F519" s="149"/>
      <c r="G519" s="149"/>
    </row>
    <row r="520" ht="15.75" customHeight="1">
      <c r="A520" s="149"/>
      <c r="B520" s="149"/>
      <c r="C520" s="149"/>
      <c r="D520" s="149"/>
      <c r="E520" s="149"/>
      <c r="F520" s="149"/>
      <c r="G520" s="149"/>
    </row>
    <row r="521" ht="15.75" customHeight="1">
      <c r="A521" s="149"/>
      <c r="B521" s="149"/>
      <c r="C521" s="149"/>
      <c r="D521" s="149"/>
      <c r="E521" s="149"/>
      <c r="F521" s="149"/>
      <c r="G521" s="149"/>
    </row>
    <row r="522" ht="15.75" customHeight="1">
      <c r="A522" s="149"/>
      <c r="B522" s="149"/>
      <c r="C522" s="149"/>
      <c r="D522" s="149"/>
      <c r="E522" s="149"/>
      <c r="F522" s="149"/>
      <c r="G522" s="149"/>
    </row>
    <row r="523" ht="15.75" customHeight="1">
      <c r="A523" s="149"/>
      <c r="B523" s="149"/>
      <c r="C523" s="149"/>
      <c r="D523" s="149"/>
      <c r="E523" s="149"/>
      <c r="F523" s="149"/>
      <c r="G523" s="149"/>
    </row>
    <row r="524" ht="15.75" customHeight="1">
      <c r="A524" s="149"/>
      <c r="B524" s="149"/>
      <c r="C524" s="149"/>
      <c r="D524" s="149"/>
      <c r="E524" s="149"/>
      <c r="F524" s="149"/>
      <c r="G524" s="149"/>
    </row>
    <row r="525" ht="15.75" customHeight="1">
      <c r="A525" s="149"/>
      <c r="B525" s="149"/>
      <c r="C525" s="149"/>
      <c r="D525" s="149"/>
      <c r="E525" s="149"/>
      <c r="F525" s="149"/>
      <c r="G525" s="149"/>
    </row>
    <row r="526" ht="15.75" customHeight="1">
      <c r="A526" s="149"/>
      <c r="B526" s="149"/>
      <c r="C526" s="149"/>
      <c r="D526" s="149"/>
      <c r="E526" s="149"/>
      <c r="F526" s="149"/>
      <c r="G526" s="149"/>
    </row>
    <row r="527" ht="15.75" customHeight="1">
      <c r="A527" s="149"/>
      <c r="B527" s="149"/>
      <c r="C527" s="149"/>
      <c r="D527" s="149"/>
      <c r="E527" s="149"/>
      <c r="F527" s="149"/>
      <c r="G527" s="149"/>
    </row>
    <row r="528" ht="15.75" customHeight="1">
      <c r="A528" s="149"/>
      <c r="B528" s="149"/>
      <c r="C528" s="149"/>
      <c r="D528" s="149"/>
      <c r="E528" s="149"/>
      <c r="F528" s="149"/>
      <c r="G528" s="149"/>
    </row>
    <row r="529" ht="15.75" customHeight="1">
      <c r="A529" s="149"/>
      <c r="B529" s="149"/>
      <c r="C529" s="149"/>
      <c r="D529" s="149"/>
      <c r="E529" s="149"/>
      <c r="F529" s="149"/>
      <c r="G529" s="149"/>
    </row>
    <row r="530" ht="15.75" customHeight="1">
      <c r="A530" s="149"/>
      <c r="B530" s="149"/>
      <c r="C530" s="149"/>
      <c r="D530" s="149"/>
      <c r="E530" s="149"/>
      <c r="F530" s="149"/>
      <c r="G530" s="149"/>
    </row>
    <row r="531" ht="15.75" customHeight="1">
      <c r="A531" s="149"/>
      <c r="B531" s="149"/>
      <c r="C531" s="149"/>
      <c r="D531" s="149"/>
      <c r="E531" s="149"/>
      <c r="F531" s="149"/>
      <c r="G531" s="149"/>
    </row>
    <row r="532" ht="15.75" customHeight="1">
      <c r="A532" s="149"/>
      <c r="B532" s="149"/>
      <c r="C532" s="149"/>
      <c r="D532" s="149"/>
      <c r="E532" s="149"/>
      <c r="F532" s="149"/>
      <c r="G532" s="149"/>
    </row>
    <row r="533" ht="15.75" customHeight="1">
      <c r="A533" s="149"/>
      <c r="B533" s="149"/>
      <c r="C533" s="149"/>
      <c r="D533" s="149"/>
      <c r="E533" s="149"/>
      <c r="F533" s="149"/>
      <c r="G533" s="149"/>
    </row>
    <row r="534" ht="15.75" customHeight="1">
      <c r="A534" s="149"/>
      <c r="B534" s="149"/>
      <c r="C534" s="149"/>
      <c r="D534" s="149"/>
      <c r="E534" s="149"/>
      <c r="F534" s="149"/>
      <c r="G534" s="149"/>
    </row>
    <row r="535" ht="15.75" customHeight="1">
      <c r="A535" s="149"/>
      <c r="B535" s="149"/>
      <c r="C535" s="149"/>
      <c r="D535" s="149"/>
      <c r="E535" s="149"/>
      <c r="F535" s="149"/>
      <c r="G535" s="149"/>
    </row>
    <row r="536" ht="15.75" customHeight="1">
      <c r="A536" s="149"/>
      <c r="B536" s="149"/>
      <c r="C536" s="149"/>
      <c r="D536" s="149"/>
      <c r="E536" s="149"/>
      <c r="F536" s="149"/>
      <c r="G536" s="149"/>
    </row>
    <row r="537" ht="15.75" customHeight="1">
      <c r="A537" s="149"/>
      <c r="B537" s="149"/>
      <c r="C537" s="149"/>
      <c r="D537" s="149"/>
      <c r="E537" s="149"/>
      <c r="F537" s="149"/>
      <c r="G537" s="149"/>
    </row>
    <row r="538" ht="15.75" customHeight="1">
      <c r="A538" s="149"/>
      <c r="B538" s="149"/>
      <c r="C538" s="149"/>
      <c r="D538" s="149"/>
      <c r="E538" s="149"/>
      <c r="F538" s="149"/>
      <c r="G538" s="149"/>
    </row>
    <row r="539" ht="15.75" customHeight="1">
      <c r="A539" s="149"/>
      <c r="B539" s="149"/>
      <c r="C539" s="149"/>
      <c r="D539" s="149"/>
      <c r="E539" s="149"/>
      <c r="F539" s="149"/>
      <c r="G539" s="149"/>
    </row>
    <row r="540" ht="15.75" customHeight="1">
      <c r="A540" s="149"/>
      <c r="B540" s="149"/>
      <c r="C540" s="149"/>
      <c r="D540" s="149"/>
      <c r="E540" s="149"/>
      <c r="F540" s="149"/>
      <c r="G540" s="149"/>
    </row>
    <row r="541" ht="15.75" customHeight="1">
      <c r="A541" s="149"/>
      <c r="B541" s="149"/>
      <c r="C541" s="149"/>
      <c r="D541" s="149"/>
      <c r="E541" s="149"/>
      <c r="F541" s="149"/>
      <c r="G541" s="149"/>
    </row>
    <row r="542" ht="15.75" customHeight="1">
      <c r="A542" s="149"/>
      <c r="B542" s="149"/>
      <c r="C542" s="149"/>
      <c r="D542" s="149"/>
      <c r="E542" s="149"/>
      <c r="F542" s="149"/>
      <c r="G542" s="149"/>
    </row>
    <row r="543" ht="15.75" customHeight="1">
      <c r="A543" s="149"/>
      <c r="B543" s="149"/>
      <c r="C543" s="149"/>
      <c r="D543" s="149"/>
      <c r="E543" s="149"/>
      <c r="F543" s="149"/>
      <c r="G543" s="149"/>
    </row>
    <row r="544" ht="15.75" customHeight="1">
      <c r="A544" s="149"/>
      <c r="B544" s="149"/>
      <c r="C544" s="149"/>
      <c r="D544" s="149"/>
      <c r="E544" s="149"/>
      <c r="F544" s="149"/>
      <c r="G544" s="149"/>
    </row>
    <row r="545" ht="15.75" customHeight="1">
      <c r="A545" s="149"/>
      <c r="B545" s="149"/>
      <c r="C545" s="149"/>
      <c r="D545" s="149"/>
      <c r="E545" s="149"/>
      <c r="F545" s="149"/>
      <c r="G545" s="149"/>
    </row>
    <row r="546" ht="15.75" customHeight="1">
      <c r="A546" s="149"/>
      <c r="B546" s="149"/>
      <c r="C546" s="149"/>
      <c r="D546" s="149"/>
      <c r="E546" s="149"/>
      <c r="F546" s="149"/>
      <c r="G546" s="149"/>
    </row>
    <row r="547" ht="15.75" customHeight="1">
      <c r="A547" s="149"/>
      <c r="B547" s="149"/>
      <c r="C547" s="149"/>
      <c r="D547" s="149"/>
      <c r="E547" s="149"/>
      <c r="F547" s="149"/>
      <c r="G547" s="149"/>
    </row>
    <row r="548" ht="15.75" customHeight="1">
      <c r="A548" s="149"/>
      <c r="B548" s="149"/>
      <c r="C548" s="149"/>
      <c r="D548" s="149"/>
      <c r="E548" s="149"/>
      <c r="F548" s="149"/>
      <c r="G548" s="149"/>
    </row>
    <row r="549" ht="15.75" customHeight="1">
      <c r="A549" s="149"/>
      <c r="B549" s="149"/>
      <c r="C549" s="149"/>
      <c r="D549" s="149"/>
      <c r="E549" s="149"/>
      <c r="F549" s="149"/>
      <c r="G549" s="149"/>
    </row>
    <row r="550" ht="15.75" customHeight="1">
      <c r="A550" s="149"/>
      <c r="B550" s="149"/>
      <c r="C550" s="149"/>
      <c r="D550" s="149"/>
      <c r="E550" s="149"/>
      <c r="F550" s="149"/>
      <c r="G550" s="149"/>
    </row>
    <row r="551" ht="15.75" customHeight="1">
      <c r="A551" s="149"/>
      <c r="B551" s="149"/>
      <c r="C551" s="149"/>
      <c r="D551" s="149"/>
      <c r="E551" s="149"/>
      <c r="F551" s="149"/>
      <c r="G551" s="149"/>
    </row>
    <row r="552" ht="15.75" customHeight="1">
      <c r="A552" s="149"/>
      <c r="B552" s="149"/>
      <c r="C552" s="149"/>
      <c r="D552" s="149"/>
      <c r="E552" s="149"/>
      <c r="F552" s="149"/>
      <c r="G552" s="149"/>
    </row>
    <row r="553" ht="15.75" customHeight="1">
      <c r="A553" s="149"/>
      <c r="B553" s="149"/>
      <c r="C553" s="149"/>
      <c r="D553" s="149"/>
      <c r="E553" s="149"/>
      <c r="F553" s="149"/>
      <c r="G553" s="149"/>
    </row>
    <row r="554" ht="15.75" customHeight="1">
      <c r="A554" s="149"/>
      <c r="B554" s="149"/>
      <c r="C554" s="149"/>
      <c r="D554" s="149"/>
      <c r="E554" s="149"/>
      <c r="F554" s="149"/>
      <c r="G554" s="149"/>
    </row>
    <row r="555" ht="15.75" customHeight="1">
      <c r="A555" s="149"/>
      <c r="B555" s="149"/>
      <c r="C555" s="149"/>
      <c r="D555" s="149"/>
      <c r="E555" s="149"/>
      <c r="F555" s="149"/>
      <c r="G555" s="149"/>
    </row>
    <row r="556" ht="15.75" customHeight="1">
      <c r="A556" s="149"/>
      <c r="B556" s="149"/>
      <c r="C556" s="149"/>
      <c r="D556" s="149"/>
      <c r="E556" s="149"/>
      <c r="F556" s="149"/>
      <c r="G556" s="149"/>
    </row>
    <row r="557" ht="15.75" customHeight="1">
      <c r="A557" s="149"/>
      <c r="B557" s="149"/>
      <c r="C557" s="149"/>
      <c r="D557" s="149"/>
      <c r="E557" s="149"/>
      <c r="F557" s="149"/>
      <c r="G557" s="149"/>
    </row>
    <row r="558" ht="15.75" customHeight="1">
      <c r="A558" s="149"/>
      <c r="B558" s="149"/>
      <c r="C558" s="149"/>
      <c r="D558" s="149"/>
      <c r="E558" s="149"/>
      <c r="F558" s="149"/>
      <c r="G558" s="149"/>
    </row>
    <row r="559" ht="15.75" customHeight="1">
      <c r="A559" s="149"/>
      <c r="B559" s="149"/>
      <c r="C559" s="149"/>
      <c r="D559" s="149"/>
      <c r="E559" s="149"/>
      <c r="F559" s="149"/>
      <c r="G559" s="149"/>
    </row>
    <row r="560" ht="15.75" customHeight="1">
      <c r="A560" s="149"/>
      <c r="B560" s="149"/>
      <c r="C560" s="149"/>
      <c r="D560" s="149"/>
      <c r="E560" s="149"/>
      <c r="F560" s="149"/>
      <c r="G560" s="149"/>
    </row>
    <row r="561" ht="15.75" customHeight="1">
      <c r="A561" s="149"/>
      <c r="B561" s="149"/>
      <c r="C561" s="149"/>
      <c r="D561" s="149"/>
      <c r="E561" s="149"/>
      <c r="F561" s="149"/>
      <c r="G561" s="149"/>
    </row>
    <row r="562" ht="15.75" customHeight="1">
      <c r="A562" s="149"/>
      <c r="B562" s="149"/>
      <c r="C562" s="149"/>
      <c r="D562" s="149"/>
      <c r="E562" s="149"/>
      <c r="F562" s="149"/>
      <c r="G562" s="149"/>
    </row>
    <row r="563" ht="15.75" customHeight="1">
      <c r="A563" s="149"/>
      <c r="B563" s="149"/>
      <c r="C563" s="149"/>
      <c r="D563" s="149"/>
      <c r="E563" s="149"/>
      <c r="F563" s="149"/>
      <c r="G563" s="149"/>
    </row>
    <row r="564" ht="15.75" customHeight="1">
      <c r="A564" s="149"/>
      <c r="B564" s="149"/>
      <c r="C564" s="149"/>
      <c r="D564" s="149"/>
      <c r="E564" s="149"/>
      <c r="F564" s="149"/>
      <c r="G564" s="149"/>
    </row>
    <row r="565" ht="15.75" customHeight="1">
      <c r="A565" s="149"/>
      <c r="B565" s="149"/>
      <c r="C565" s="149"/>
      <c r="D565" s="149"/>
      <c r="E565" s="149"/>
      <c r="F565" s="149"/>
      <c r="G565" s="149"/>
    </row>
    <row r="566" ht="15.75" customHeight="1">
      <c r="A566" s="149"/>
      <c r="B566" s="149"/>
      <c r="C566" s="149"/>
      <c r="D566" s="149"/>
      <c r="E566" s="149"/>
      <c r="F566" s="149"/>
      <c r="G566" s="149"/>
    </row>
    <row r="567" ht="15.75" customHeight="1">
      <c r="A567" s="149"/>
      <c r="B567" s="149"/>
      <c r="C567" s="149"/>
      <c r="D567" s="149"/>
      <c r="E567" s="149"/>
      <c r="F567" s="149"/>
      <c r="G567" s="149"/>
    </row>
    <row r="568" ht="15.75" customHeight="1">
      <c r="A568" s="149"/>
      <c r="B568" s="149"/>
      <c r="C568" s="149"/>
      <c r="D568" s="149"/>
      <c r="E568" s="149"/>
      <c r="F568" s="149"/>
      <c r="G568" s="149"/>
    </row>
    <row r="569" ht="15.75" customHeight="1">
      <c r="A569" s="149"/>
      <c r="B569" s="149"/>
      <c r="C569" s="149"/>
      <c r="D569" s="149"/>
      <c r="E569" s="149"/>
      <c r="F569" s="149"/>
      <c r="G569" s="149"/>
    </row>
    <row r="570" ht="15.75" customHeight="1">
      <c r="A570" s="149"/>
      <c r="B570" s="149"/>
      <c r="C570" s="149"/>
      <c r="D570" s="149"/>
      <c r="E570" s="149"/>
      <c r="F570" s="149"/>
      <c r="G570" s="149"/>
    </row>
    <row r="571" ht="15.75" customHeight="1">
      <c r="A571" s="149"/>
      <c r="B571" s="149"/>
      <c r="C571" s="149"/>
      <c r="D571" s="149"/>
      <c r="E571" s="149"/>
      <c r="F571" s="149"/>
      <c r="G571" s="149"/>
    </row>
    <row r="572" ht="15.75" customHeight="1">
      <c r="A572" s="149"/>
      <c r="B572" s="149"/>
      <c r="C572" s="149"/>
      <c r="D572" s="149"/>
      <c r="E572" s="149"/>
      <c r="F572" s="149"/>
      <c r="G572" s="149"/>
    </row>
    <row r="573" ht="15.75" customHeight="1">
      <c r="A573" s="149"/>
      <c r="B573" s="149"/>
      <c r="C573" s="149"/>
      <c r="D573" s="149"/>
      <c r="E573" s="149"/>
      <c r="F573" s="149"/>
      <c r="G573" s="149"/>
    </row>
    <row r="574" ht="15.75" customHeight="1">
      <c r="A574" s="149"/>
      <c r="B574" s="149"/>
      <c r="C574" s="149"/>
      <c r="D574" s="149"/>
      <c r="E574" s="149"/>
      <c r="F574" s="149"/>
      <c r="G574" s="149"/>
    </row>
    <row r="575" ht="15.75" customHeight="1">
      <c r="A575" s="149"/>
      <c r="B575" s="149"/>
      <c r="C575" s="149"/>
      <c r="D575" s="149"/>
      <c r="E575" s="149"/>
      <c r="F575" s="149"/>
      <c r="G575" s="149"/>
    </row>
    <row r="576" ht="15.75" customHeight="1">
      <c r="A576" s="149"/>
      <c r="B576" s="149"/>
      <c r="C576" s="149"/>
      <c r="D576" s="149"/>
      <c r="E576" s="149"/>
      <c r="F576" s="149"/>
      <c r="G576" s="149"/>
    </row>
    <row r="577" ht="15.75" customHeight="1">
      <c r="A577" s="149"/>
      <c r="B577" s="149"/>
      <c r="C577" s="149"/>
      <c r="D577" s="149"/>
      <c r="E577" s="149"/>
      <c r="F577" s="149"/>
      <c r="G577" s="149"/>
    </row>
    <row r="578" ht="15.75" customHeight="1">
      <c r="A578" s="149"/>
      <c r="B578" s="149"/>
      <c r="C578" s="149"/>
      <c r="D578" s="149"/>
      <c r="E578" s="149"/>
      <c r="F578" s="149"/>
      <c r="G578" s="149"/>
    </row>
    <row r="579" ht="15.75" customHeight="1">
      <c r="A579" s="149"/>
      <c r="B579" s="149"/>
      <c r="C579" s="149"/>
      <c r="D579" s="149"/>
      <c r="E579" s="149"/>
      <c r="F579" s="149"/>
      <c r="G579" s="149"/>
    </row>
    <row r="580" ht="15.75" customHeight="1">
      <c r="A580" s="149"/>
      <c r="B580" s="149"/>
      <c r="C580" s="149"/>
      <c r="D580" s="149"/>
      <c r="E580" s="149"/>
      <c r="F580" s="149"/>
      <c r="G580" s="149"/>
    </row>
    <row r="581" ht="15.75" customHeight="1">
      <c r="A581" s="149"/>
      <c r="B581" s="149"/>
      <c r="C581" s="149"/>
      <c r="D581" s="149"/>
      <c r="E581" s="149"/>
      <c r="F581" s="149"/>
      <c r="G581" s="149"/>
    </row>
    <row r="582" ht="15.75" customHeight="1">
      <c r="A582" s="149"/>
      <c r="B582" s="149"/>
      <c r="C582" s="149"/>
      <c r="D582" s="149"/>
      <c r="E582" s="149"/>
      <c r="F582" s="149"/>
      <c r="G582" s="149"/>
    </row>
    <row r="583" ht="15.75" customHeight="1">
      <c r="A583" s="149"/>
      <c r="B583" s="149"/>
      <c r="C583" s="149"/>
      <c r="D583" s="149"/>
      <c r="E583" s="149"/>
      <c r="F583" s="149"/>
      <c r="G583" s="149"/>
    </row>
    <row r="584" ht="15.75" customHeight="1">
      <c r="A584" s="149"/>
      <c r="B584" s="149"/>
      <c r="C584" s="149"/>
      <c r="D584" s="149"/>
      <c r="E584" s="149"/>
      <c r="F584" s="149"/>
      <c r="G584" s="149"/>
    </row>
    <row r="585" ht="15.75" customHeight="1">
      <c r="A585" s="149"/>
      <c r="B585" s="149"/>
      <c r="C585" s="149"/>
      <c r="D585" s="149"/>
      <c r="E585" s="149"/>
      <c r="F585" s="149"/>
      <c r="G585" s="149"/>
    </row>
    <row r="586" ht="15.75" customHeight="1">
      <c r="A586" s="149"/>
      <c r="B586" s="149"/>
      <c r="C586" s="149"/>
      <c r="D586" s="149"/>
      <c r="E586" s="149"/>
      <c r="F586" s="149"/>
      <c r="G586" s="149"/>
    </row>
    <row r="587" ht="15.75" customHeight="1">
      <c r="A587" s="149"/>
      <c r="B587" s="149"/>
      <c r="C587" s="149"/>
      <c r="D587" s="149"/>
      <c r="E587" s="149"/>
      <c r="F587" s="149"/>
      <c r="G587" s="149"/>
    </row>
    <row r="588" ht="15.75" customHeight="1">
      <c r="A588" s="149"/>
      <c r="B588" s="149"/>
      <c r="C588" s="149"/>
      <c r="D588" s="149"/>
      <c r="E588" s="149"/>
      <c r="F588" s="149"/>
      <c r="G588" s="149"/>
    </row>
    <row r="589" ht="15.75" customHeight="1">
      <c r="A589" s="149"/>
      <c r="B589" s="149"/>
      <c r="C589" s="149"/>
      <c r="D589" s="149"/>
      <c r="E589" s="149"/>
      <c r="F589" s="149"/>
      <c r="G589" s="149"/>
    </row>
    <row r="590" ht="15.75" customHeight="1">
      <c r="A590" s="149"/>
      <c r="B590" s="149"/>
      <c r="C590" s="149"/>
      <c r="D590" s="149"/>
      <c r="E590" s="149"/>
      <c r="F590" s="149"/>
      <c r="G590" s="149"/>
    </row>
    <row r="591" ht="15.75" customHeight="1">
      <c r="A591" s="149"/>
      <c r="B591" s="149"/>
      <c r="C591" s="149"/>
      <c r="D591" s="149"/>
      <c r="E591" s="149"/>
      <c r="F591" s="149"/>
      <c r="G591" s="149"/>
    </row>
    <row r="592" ht="15.75" customHeight="1">
      <c r="A592" s="149"/>
      <c r="B592" s="149"/>
      <c r="C592" s="149"/>
      <c r="D592" s="149"/>
      <c r="E592" s="149"/>
      <c r="F592" s="149"/>
      <c r="G592" s="149"/>
    </row>
    <row r="593" ht="15.75" customHeight="1">
      <c r="A593" s="149"/>
      <c r="B593" s="149"/>
      <c r="C593" s="149"/>
      <c r="D593" s="149"/>
      <c r="E593" s="149"/>
      <c r="F593" s="149"/>
      <c r="G593" s="149"/>
    </row>
    <row r="594" ht="15.75" customHeight="1">
      <c r="A594" s="149"/>
      <c r="B594" s="149"/>
      <c r="C594" s="149"/>
      <c r="D594" s="149"/>
      <c r="E594" s="149"/>
      <c r="F594" s="149"/>
      <c r="G594" s="149"/>
    </row>
    <row r="595" ht="15.75" customHeight="1">
      <c r="A595" s="149"/>
      <c r="B595" s="149"/>
      <c r="C595" s="149"/>
      <c r="D595" s="149"/>
      <c r="E595" s="149"/>
      <c r="F595" s="149"/>
      <c r="G595" s="149"/>
    </row>
    <row r="596" ht="15.75" customHeight="1">
      <c r="A596" s="149"/>
      <c r="B596" s="149"/>
      <c r="C596" s="149"/>
      <c r="D596" s="149"/>
      <c r="E596" s="149"/>
      <c r="F596" s="149"/>
      <c r="G596" s="149"/>
    </row>
    <row r="597" ht="15.75" customHeight="1">
      <c r="A597" s="149"/>
      <c r="B597" s="149"/>
      <c r="C597" s="149"/>
      <c r="D597" s="149"/>
      <c r="E597" s="149"/>
      <c r="F597" s="149"/>
      <c r="G597" s="149"/>
    </row>
    <row r="598" ht="15.75" customHeight="1">
      <c r="A598" s="149"/>
      <c r="B598" s="149"/>
      <c r="C598" s="149"/>
      <c r="D598" s="149"/>
      <c r="E598" s="149"/>
      <c r="F598" s="149"/>
      <c r="G598" s="149"/>
    </row>
    <row r="599" ht="15.75" customHeight="1">
      <c r="A599" s="149"/>
      <c r="B599" s="149"/>
      <c r="C599" s="149"/>
      <c r="D599" s="149"/>
      <c r="E599" s="149"/>
      <c r="F599" s="149"/>
      <c r="G599" s="149"/>
    </row>
    <row r="600" ht="15.75" customHeight="1">
      <c r="A600" s="149"/>
      <c r="B600" s="149"/>
      <c r="C600" s="149"/>
      <c r="D600" s="149"/>
      <c r="E600" s="149"/>
      <c r="F600" s="149"/>
      <c r="G600" s="149"/>
    </row>
    <row r="601" ht="15.75" customHeight="1">
      <c r="A601" s="149"/>
      <c r="B601" s="149"/>
      <c r="C601" s="149"/>
      <c r="D601" s="149"/>
      <c r="E601" s="149"/>
      <c r="F601" s="149"/>
      <c r="G601" s="149"/>
    </row>
    <row r="602" ht="15.75" customHeight="1">
      <c r="A602" s="149"/>
      <c r="B602" s="149"/>
      <c r="C602" s="149"/>
      <c r="D602" s="149"/>
      <c r="E602" s="149"/>
      <c r="F602" s="149"/>
      <c r="G602" s="149"/>
    </row>
    <row r="603" ht="15.75" customHeight="1">
      <c r="A603" s="149"/>
      <c r="B603" s="149"/>
      <c r="C603" s="149"/>
      <c r="D603" s="149"/>
      <c r="E603" s="149"/>
      <c r="F603" s="149"/>
      <c r="G603" s="149"/>
    </row>
    <row r="604" ht="15.75" customHeight="1">
      <c r="A604" s="149"/>
      <c r="B604" s="149"/>
      <c r="C604" s="149"/>
      <c r="D604" s="149"/>
      <c r="E604" s="149"/>
      <c r="F604" s="149"/>
      <c r="G604" s="149"/>
    </row>
    <row r="605" ht="15.75" customHeight="1">
      <c r="A605" s="149"/>
      <c r="B605" s="149"/>
      <c r="C605" s="149"/>
      <c r="D605" s="149"/>
      <c r="E605" s="149"/>
      <c r="F605" s="149"/>
      <c r="G605" s="149"/>
    </row>
    <row r="606" ht="15.75" customHeight="1">
      <c r="A606" s="149"/>
      <c r="B606" s="149"/>
      <c r="C606" s="149"/>
      <c r="D606" s="149"/>
      <c r="E606" s="149"/>
      <c r="F606" s="149"/>
      <c r="G606" s="149"/>
    </row>
    <row r="607" ht="15.75" customHeight="1">
      <c r="A607" s="149"/>
      <c r="B607" s="149"/>
      <c r="C607" s="149"/>
      <c r="D607" s="149"/>
      <c r="E607" s="149"/>
      <c r="F607" s="149"/>
      <c r="G607" s="149"/>
    </row>
    <row r="608" ht="15.75" customHeight="1">
      <c r="A608" s="149"/>
      <c r="B608" s="149"/>
      <c r="C608" s="149"/>
      <c r="D608" s="149"/>
      <c r="E608" s="149"/>
      <c r="F608" s="149"/>
      <c r="G608" s="149"/>
    </row>
    <row r="609" ht="15.75" customHeight="1">
      <c r="A609" s="149"/>
      <c r="B609" s="149"/>
      <c r="C609" s="149"/>
      <c r="D609" s="149"/>
      <c r="E609" s="149"/>
      <c r="F609" s="149"/>
      <c r="G609" s="149"/>
    </row>
    <row r="610" ht="15.75" customHeight="1">
      <c r="A610" s="149"/>
      <c r="B610" s="149"/>
      <c r="C610" s="149"/>
      <c r="D610" s="149"/>
      <c r="E610" s="149"/>
      <c r="F610" s="149"/>
      <c r="G610" s="149"/>
    </row>
    <row r="611" ht="15.75" customHeight="1">
      <c r="A611" s="149"/>
      <c r="B611" s="149"/>
      <c r="C611" s="149"/>
      <c r="D611" s="149"/>
      <c r="E611" s="149"/>
      <c r="F611" s="149"/>
      <c r="G611" s="149"/>
    </row>
    <row r="612" ht="15.75" customHeight="1">
      <c r="A612" s="149"/>
      <c r="B612" s="149"/>
      <c r="C612" s="149"/>
      <c r="D612" s="149"/>
      <c r="E612" s="149"/>
      <c r="F612" s="149"/>
      <c r="G612" s="149"/>
    </row>
    <row r="613" ht="15.75" customHeight="1">
      <c r="A613" s="149"/>
      <c r="B613" s="149"/>
      <c r="C613" s="149"/>
      <c r="D613" s="149"/>
      <c r="E613" s="149"/>
      <c r="F613" s="149"/>
      <c r="G613" s="149"/>
    </row>
    <row r="614" ht="15.75" customHeight="1">
      <c r="A614" s="149"/>
      <c r="B614" s="149"/>
      <c r="C614" s="149"/>
      <c r="D614" s="149"/>
      <c r="E614" s="149"/>
      <c r="F614" s="149"/>
      <c r="G614" s="149"/>
    </row>
    <row r="615" ht="15.75" customHeight="1">
      <c r="A615" s="149"/>
      <c r="B615" s="149"/>
      <c r="C615" s="149"/>
      <c r="D615" s="149"/>
      <c r="E615" s="149"/>
      <c r="F615" s="149"/>
      <c r="G615" s="149"/>
    </row>
    <row r="616" ht="15.75" customHeight="1">
      <c r="A616" s="149"/>
      <c r="B616" s="149"/>
      <c r="C616" s="149"/>
      <c r="D616" s="149"/>
      <c r="E616" s="149"/>
      <c r="F616" s="149"/>
      <c r="G616" s="149"/>
    </row>
    <row r="617" ht="15.75" customHeight="1">
      <c r="A617" s="149"/>
      <c r="B617" s="149"/>
      <c r="C617" s="149"/>
      <c r="D617" s="149"/>
      <c r="E617" s="149"/>
      <c r="F617" s="149"/>
      <c r="G617" s="149"/>
    </row>
    <row r="618" ht="15.75" customHeight="1">
      <c r="A618" s="149"/>
      <c r="B618" s="149"/>
      <c r="C618" s="149"/>
      <c r="D618" s="149"/>
      <c r="E618" s="149"/>
      <c r="F618" s="149"/>
      <c r="G618" s="149"/>
    </row>
    <row r="619" ht="15.75" customHeight="1">
      <c r="A619" s="149"/>
      <c r="B619" s="149"/>
      <c r="C619" s="149"/>
      <c r="D619" s="149"/>
      <c r="E619" s="149"/>
      <c r="F619" s="149"/>
      <c r="G619" s="149"/>
    </row>
    <row r="620" ht="15.75" customHeight="1">
      <c r="A620" s="149"/>
      <c r="B620" s="149"/>
      <c r="C620" s="149"/>
      <c r="D620" s="149"/>
      <c r="E620" s="149"/>
      <c r="F620" s="149"/>
      <c r="G620" s="149"/>
    </row>
    <row r="621" ht="15.75" customHeight="1">
      <c r="A621" s="149"/>
      <c r="B621" s="149"/>
      <c r="C621" s="149"/>
      <c r="D621" s="149"/>
      <c r="E621" s="149"/>
      <c r="F621" s="149"/>
      <c r="G621" s="149"/>
    </row>
    <row r="622" ht="15.75" customHeight="1">
      <c r="A622" s="149"/>
      <c r="B622" s="149"/>
      <c r="C622" s="149"/>
      <c r="D622" s="149"/>
      <c r="E622" s="149"/>
      <c r="F622" s="149"/>
      <c r="G622" s="149"/>
    </row>
    <row r="623" ht="15.75" customHeight="1">
      <c r="A623" s="149"/>
      <c r="B623" s="149"/>
      <c r="C623" s="149"/>
      <c r="D623" s="149"/>
      <c r="E623" s="149"/>
      <c r="F623" s="149"/>
      <c r="G623" s="149"/>
    </row>
    <row r="624" ht="15.75" customHeight="1">
      <c r="A624" s="149"/>
      <c r="B624" s="149"/>
      <c r="C624" s="149"/>
      <c r="D624" s="149"/>
      <c r="E624" s="149"/>
      <c r="F624" s="149"/>
      <c r="G624" s="149"/>
    </row>
    <row r="625" ht="15.75" customHeight="1">
      <c r="A625" s="149"/>
      <c r="B625" s="149"/>
      <c r="C625" s="149"/>
      <c r="D625" s="149"/>
      <c r="E625" s="149"/>
      <c r="F625" s="149"/>
      <c r="G625" s="149"/>
    </row>
    <row r="626" ht="15.75" customHeight="1">
      <c r="A626" s="149"/>
      <c r="B626" s="149"/>
      <c r="C626" s="149"/>
      <c r="D626" s="149"/>
      <c r="E626" s="149"/>
      <c r="F626" s="149"/>
      <c r="G626" s="149"/>
    </row>
    <row r="627" ht="15.75" customHeight="1">
      <c r="A627" s="149"/>
      <c r="B627" s="149"/>
      <c r="C627" s="149"/>
      <c r="D627" s="149"/>
      <c r="E627" s="149"/>
      <c r="F627" s="149"/>
      <c r="G627" s="149"/>
    </row>
    <row r="628" ht="15.75" customHeight="1">
      <c r="A628" s="149"/>
      <c r="B628" s="149"/>
      <c r="C628" s="149"/>
      <c r="D628" s="149"/>
      <c r="E628" s="149"/>
      <c r="F628" s="149"/>
      <c r="G628" s="149"/>
    </row>
    <row r="629" ht="15.75" customHeight="1">
      <c r="A629" s="149"/>
      <c r="B629" s="149"/>
      <c r="C629" s="149"/>
      <c r="D629" s="149"/>
      <c r="E629" s="149"/>
      <c r="F629" s="149"/>
      <c r="G629" s="149"/>
    </row>
    <row r="630" ht="15.75" customHeight="1">
      <c r="A630" s="149"/>
      <c r="B630" s="149"/>
      <c r="C630" s="149"/>
      <c r="D630" s="149"/>
      <c r="E630" s="149"/>
      <c r="F630" s="149"/>
      <c r="G630" s="149"/>
    </row>
    <row r="631" ht="15.75" customHeight="1">
      <c r="A631" s="149"/>
      <c r="B631" s="149"/>
      <c r="C631" s="149"/>
      <c r="D631" s="149"/>
      <c r="E631" s="149"/>
      <c r="F631" s="149"/>
      <c r="G631" s="149"/>
    </row>
    <row r="632" ht="15.75" customHeight="1">
      <c r="A632" s="149"/>
      <c r="B632" s="149"/>
      <c r="C632" s="149"/>
      <c r="D632" s="149"/>
      <c r="E632" s="149"/>
      <c r="F632" s="149"/>
      <c r="G632" s="149"/>
    </row>
    <row r="633" ht="15.75" customHeight="1">
      <c r="A633" s="149"/>
      <c r="B633" s="149"/>
      <c r="C633" s="149"/>
      <c r="D633" s="149"/>
      <c r="E633" s="149"/>
      <c r="F633" s="149"/>
      <c r="G633" s="149"/>
    </row>
    <row r="634" ht="15.75" customHeight="1">
      <c r="A634" s="149"/>
      <c r="B634" s="149"/>
      <c r="C634" s="149"/>
      <c r="D634" s="149"/>
      <c r="E634" s="149"/>
      <c r="F634" s="149"/>
      <c r="G634" s="149"/>
    </row>
    <row r="635" ht="15.75" customHeight="1">
      <c r="A635" s="149"/>
      <c r="B635" s="149"/>
      <c r="C635" s="149"/>
      <c r="D635" s="149"/>
      <c r="E635" s="149"/>
      <c r="F635" s="149"/>
      <c r="G635" s="149"/>
    </row>
    <row r="636" ht="15.75" customHeight="1">
      <c r="A636" s="149"/>
      <c r="B636" s="149"/>
      <c r="C636" s="149"/>
      <c r="D636" s="149"/>
      <c r="E636" s="149"/>
      <c r="F636" s="149"/>
      <c r="G636" s="149"/>
    </row>
    <row r="637" ht="15.75" customHeight="1">
      <c r="A637" s="149"/>
      <c r="B637" s="149"/>
      <c r="C637" s="149"/>
      <c r="D637" s="149"/>
      <c r="E637" s="149"/>
      <c r="F637" s="149"/>
      <c r="G637" s="149"/>
    </row>
    <row r="638" ht="15.75" customHeight="1">
      <c r="A638" s="149"/>
      <c r="B638" s="149"/>
      <c r="C638" s="149"/>
      <c r="D638" s="149"/>
      <c r="E638" s="149"/>
      <c r="F638" s="149"/>
      <c r="G638" s="149"/>
    </row>
    <row r="639" ht="15.75" customHeight="1">
      <c r="A639" s="149"/>
      <c r="B639" s="149"/>
      <c r="C639" s="149"/>
      <c r="D639" s="149"/>
      <c r="E639" s="149"/>
      <c r="F639" s="149"/>
      <c r="G639" s="149"/>
    </row>
    <row r="640" ht="15.75" customHeight="1">
      <c r="A640" s="149"/>
      <c r="B640" s="149"/>
      <c r="C640" s="149"/>
      <c r="D640" s="149"/>
      <c r="E640" s="149"/>
      <c r="F640" s="149"/>
      <c r="G640" s="149"/>
    </row>
    <row r="641" ht="15.75" customHeight="1">
      <c r="A641" s="149"/>
      <c r="B641" s="149"/>
      <c r="C641" s="149"/>
      <c r="D641" s="149"/>
      <c r="E641" s="149"/>
      <c r="F641" s="149"/>
      <c r="G641" s="149"/>
    </row>
    <row r="642" ht="15.75" customHeight="1">
      <c r="A642" s="149"/>
      <c r="B642" s="149"/>
      <c r="C642" s="149"/>
      <c r="D642" s="149"/>
      <c r="E642" s="149"/>
      <c r="F642" s="149"/>
      <c r="G642" s="149"/>
    </row>
    <row r="643" ht="15.75" customHeight="1">
      <c r="A643" s="149"/>
      <c r="B643" s="149"/>
      <c r="C643" s="149"/>
      <c r="D643" s="149"/>
      <c r="E643" s="149"/>
      <c r="F643" s="149"/>
      <c r="G643" s="149"/>
    </row>
    <row r="644" ht="15.75" customHeight="1">
      <c r="A644" s="149"/>
      <c r="B644" s="149"/>
      <c r="C644" s="149"/>
      <c r="D644" s="149"/>
      <c r="E644" s="149"/>
      <c r="F644" s="149"/>
      <c r="G644" s="149"/>
    </row>
    <row r="645" ht="15.75" customHeight="1">
      <c r="A645" s="149"/>
      <c r="B645" s="149"/>
      <c r="C645" s="149"/>
      <c r="D645" s="149"/>
      <c r="E645" s="149"/>
      <c r="F645" s="149"/>
      <c r="G645" s="149"/>
    </row>
    <row r="646" ht="15.75" customHeight="1">
      <c r="A646" s="149"/>
      <c r="B646" s="149"/>
      <c r="C646" s="149"/>
      <c r="D646" s="149"/>
      <c r="E646" s="149"/>
      <c r="F646" s="149"/>
      <c r="G646" s="149"/>
    </row>
    <row r="647" ht="15.75" customHeight="1">
      <c r="A647" s="149"/>
      <c r="B647" s="149"/>
      <c r="C647" s="149"/>
      <c r="D647" s="149"/>
      <c r="E647" s="149"/>
      <c r="F647" s="149"/>
      <c r="G647" s="149"/>
    </row>
    <row r="648" ht="15.75" customHeight="1">
      <c r="A648" s="149"/>
      <c r="B648" s="149"/>
      <c r="C648" s="149"/>
      <c r="D648" s="149"/>
      <c r="E648" s="149"/>
      <c r="F648" s="149"/>
      <c r="G648" s="149"/>
    </row>
    <row r="649" ht="15.75" customHeight="1">
      <c r="A649" s="149"/>
      <c r="B649" s="149"/>
      <c r="C649" s="149"/>
      <c r="D649" s="149"/>
      <c r="E649" s="149"/>
      <c r="F649" s="149"/>
      <c r="G649" s="149"/>
    </row>
    <row r="650" ht="15.75" customHeight="1">
      <c r="A650" s="149"/>
      <c r="B650" s="149"/>
      <c r="C650" s="149"/>
      <c r="D650" s="149"/>
      <c r="E650" s="149"/>
      <c r="F650" s="149"/>
      <c r="G650" s="149"/>
    </row>
    <row r="651" ht="15.75" customHeight="1">
      <c r="A651" s="149"/>
      <c r="B651" s="149"/>
      <c r="C651" s="149"/>
      <c r="D651" s="149"/>
      <c r="E651" s="149"/>
      <c r="F651" s="149"/>
      <c r="G651" s="149"/>
    </row>
    <row r="652" ht="15.75" customHeight="1">
      <c r="A652" s="149"/>
      <c r="B652" s="149"/>
      <c r="C652" s="149"/>
      <c r="D652" s="149"/>
      <c r="E652" s="149"/>
      <c r="F652" s="149"/>
      <c r="G652" s="149"/>
    </row>
    <row r="653" ht="15.75" customHeight="1">
      <c r="A653" s="149"/>
      <c r="B653" s="149"/>
      <c r="C653" s="149"/>
      <c r="D653" s="149"/>
      <c r="E653" s="149"/>
      <c r="F653" s="149"/>
      <c r="G653" s="149"/>
    </row>
    <row r="654" ht="15.75" customHeight="1">
      <c r="A654" s="149"/>
      <c r="B654" s="149"/>
      <c r="C654" s="149"/>
      <c r="D654" s="149"/>
      <c r="E654" s="149"/>
      <c r="F654" s="149"/>
      <c r="G654" s="149"/>
    </row>
    <row r="655" ht="15.75" customHeight="1">
      <c r="A655" s="149"/>
      <c r="B655" s="149"/>
      <c r="C655" s="149"/>
      <c r="D655" s="149"/>
      <c r="E655" s="149"/>
      <c r="F655" s="149"/>
      <c r="G655" s="149"/>
    </row>
    <row r="656" ht="15.75" customHeight="1">
      <c r="A656" s="149"/>
      <c r="B656" s="149"/>
      <c r="C656" s="149"/>
      <c r="D656" s="149"/>
      <c r="E656" s="149"/>
      <c r="F656" s="149"/>
      <c r="G656" s="149"/>
    </row>
    <row r="657" ht="15.75" customHeight="1">
      <c r="A657" s="149"/>
      <c r="B657" s="149"/>
      <c r="C657" s="149"/>
      <c r="D657" s="149"/>
      <c r="E657" s="149"/>
      <c r="F657" s="149"/>
      <c r="G657" s="149"/>
    </row>
    <row r="658" ht="15.75" customHeight="1">
      <c r="A658" s="149"/>
      <c r="B658" s="149"/>
      <c r="C658" s="149"/>
      <c r="D658" s="149"/>
      <c r="E658" s="149"/>
      <c r="F658" s="149"/>
      <c r="G658" s="149"/>
    </row>
    <row r="659" ht="15.75" customHeight="1">
      <c r="A659" s="149"/>
      <c r="B659" s="149"/>
      <c r="C659" s="149"/>
      <c r="D659" s="149"/>
      <c r="E659" s="149"/>
      <c r="F659" s="149"/>
      <c r="G659" s="149"/>
    </row>
    <row r="660" ht="15.75" customHeight="1">
      <c r="A660" s="149"/>
      <c r="B660" s="149"/>
      <c r="C660" s="149"/>
      <c r="D660" s="149"/>
      <c r="E660" s="149"/>
      <c r="F660" s="149"/>
      <c r="G660" s="149"/>
    </row>
    <row r="661" ht="15.75" customHeight="1">
      <c r="A661" s="149"/>
      <c r="B661" s="149"/>
      <c r="C661" s="149"/>
      <c r="D661" s="149"/>
      <c r="E661" s="149"/>
      <c r="F661" s="149"/>
      <c r="G661" s="149"/>
    </row>
    <row r="662" ht="15.75" customHeight="1">
      <c r="A662" s="149"/>
      <c r="B662" s="149"/>
      <c r="C662" s="149"/>
      <c r="D662" s="149"/>
      <c r="E662" s="149"/>
      <c r="F662" s="149"/>
      <c r="G662" s="149"/>
    </row>
    <row r="663" ht="15.75" customHeight="1">
      <c r="A663" s="149"/>
      <c r="B663" s="149"/>
      <c r="C663" s="149"/>
      <c r="D663" s="149"/>
      <c r="E663" s="149"/>
      <c r="F663" s="149"/>
      <c r="G663" s="149"/>
    </row>
    <row r="664" ht="15.75" customHeight="1">
      <c r="A664" s="149"/>
      <c r="B664" s="149"/>
      <c r="C664" s="149"/>
      <c r="D664" s="149"/>
      <c r="E664" s="149"/>
      <c r="F664" s="149"/>
      <c r="G664" s="149"/>
    </row>
    <row r="665" ht="15.75" customHeight="1">
      <c r="A665" s="149"/>
      <c r="B665" s="149"/>
      <c r="C665" s="149"/>
      <c r="D665" s="149"/>
      <c r="E665" s="149"/>
      <c r="F665" s="149"/>
      <c r="G665" s="149"/>
    </row>
    <row r="666" ht="15.75" customHeight="1">
      <c r="A666" s="149"/>
      <c r="B666" s="149"/>
      <c r="C666" s="149"/>
      <c r="D666" s="149"/>
      <c r="E666" s="149"/>
      <c r="F666" s="149"/>
      <c r="G666" s="149"/>
    </row>
    <row r="667" ht="15.75" customHeight="1">
      <c r="A667" s="149"/>
      <c r="B667" s="149"/>
      <c r="C667" s="149"/>
      <c r="D667" s="149"/>
      <c r="E667" s="149"/>
      <c r="F667" s="149"/>
      <c r="G667" s="149"/>
    </row>
    <row r="668" ht="15.75" customHeight="1">
      <c r="A668" s="149"/>
      <c r="B668" s="149"/>
      <c r="C668" s="149"/>
      <c r="D668" s="149"/>
      <c r="E668" s="149"/>
      <c r="F668" s="149"/>
      <c r="G668" s="149"/>
    </row>
    <row r="669" ht="15.75" customHeight="1">
      <c r="A669" s="149"/>
      <c r="B669" s="149"/>
      <c r="C669" s="149"/>
      <c r="D669" s="149"/>
      <c r="E669" s="149"/>
      <c r="F669" s="149"/>
      <c r="G669" s="149"/>
    </row>
    <row r="670" ht="15.75" customHeight="1">
      <c r="A670" s="149"/>
      <c r="B670" s="149"/>
      <c r="C670" s="149"/>
      <c r="D670" s="149"/>
      <c r="E670" s="149"/>
      <c r="F670" s="149"/>
      <c r="G670" s="149"/>
    </row>
    <row r="671" ht="15.75" customHeight="1">
      <c r="A671" s="149"/>
      <c r="B671" s="149"/>
      <c r="C671" s="149"/>
      <c r="D671" s="149"/>
      <c r="E671" s="149"/>
      <c r="F671" s="149"/>
      <c r="G671" s="149"/>
    </row>
    <row r="672" ht="15.75" customHeight="1">
      <c r="A672" s="149"/>
      <c r="B672" s="149"/>
      <c r="C672" s="149"/>
      <c r="D672" s="149"/>
      <c r="E672" s="149"/>
      <c r="F672" s="149"/>
      <c r="G672" s="149"/>
    </row>
    <row r="673" ht="15.75" customHeight="1">
      <c r="A673" s="149"/>
      <c r="B673" s="149"/>
      <c r="C673" s="149"/>
      <c r="D673" s="149"/>
      <c r="E673" s="149"/>
      <c r="F673" s="149"/>
      <c r="G673" s="149"/>
    </row>
    <row r="674" ht="15.75" customHeight="1">
      <c r="A674" s="149"/>
      <c r="B674" s="149"/>
      <c r="C674" s="149"/>
      <c r="D674" s="149"/>
      <c r="E674" s="149"/>
      <c r="F674" s="149"/>
      <c r="G674" s="149"/>
    </row>
    <row r="675" ht="15.75" customHeight="1">
      <c r="A675" s="149"/>
      <c r="B675" s="149"/>
      <c r="C675" s="149"/>
      <c r="D675" s="149"/>
      <c r="E675" s="149"/>
      <c r="F675" s="149"/>
      <c r="G675" s="149"/>
    </row>
    <row r="676" ht="15.75" customHeight="1">
      <c r="A676" s="149"/>
      <c r="B676" s="149"/>
      <c r="C676" s="149"/>
      <c r="D676" s="149"/>
      <c r="E676" s="149"/>
      <c r="F676" s="149"/>
      <c r="G676" s="149"/>
    </row>
    <row r="677" ht="15.75" customHeight="1">
      <c r="A677" s="149"/>
      <c r="B677" s="149"/>
      <c r="C677" s="149"/>
      <c r="D677" s="149"/>
      <c r="E677" s="149"/>
      <c r="F677" s="149"/>
      <c r="G677" s="149"/>
    </row>
    <row r="678" ht="15.75" customHeight="1">
      <c r="A678" s="149"/>
      <c r="B678" s="149"/>
      <c r="C678" s="149"/>
      <c r="D678" s="149"/>
      <c r="E678" s="149"/>
      <c r="F678" s="149"/>
      <c r="G678" s="149"/>
    </row>
    <row r="679" ht="15.75" customHeight="1">
      <c r="A679" s="149"/>
      <c r="B679" s="149"/>
      <c r="C679" s="149"/>
      <c r="D679" s="149"/>
      <c r="E679" s="149"/>
      <c r="F679" s="149"/>
      <c r="G679" s="149"/>
    </row>
    <row r="680" ht="15.75" customHeight="1">
      <c r="A680" s="149"/>
      <c r="B680" s="149"/>
      <c r="C680" s="149"/>
      <c r="D680" s="149"/>
      <c r="E680" s="149"/>
      <c r="F680" s="149"/>
      <c r="G680" s="149"/>
    </row>
    <row r="681" ht="15.75" customHeight="1">
      <c r="A681" s="149"/>
      <c r="B681" s="149"/>
      <c r="C681" s="149"/>
      <c r="D681" s="149"/>
      <c r="E681" s="149"/>
      <c r="F681" s="149"/>
      <c r="G681" s="149"/>
    </row>
    <row r="682" ht="15.75" customHeight="1">
      <c r="A682" s="149"/>
      <c r="B682" s="149"/>
      <c r="C682" s="149"/>
      <c r="D682" s="149"/>
      <c r="E682" s="149"/>
      <c r="F682" s="149"/>
      <c r="G682" s="149"/>
    </row>
    <row r="683" ht="15.75" customHeight="1">
      <c r="A683" s="149"/>
      <c r="B683" s="149"/>
      <c r="C683" s="149"/>
      <c r="D683" s="149"/>
      <c r="E683" s="149"/>
      <c r="F683" s="149"/>
      <c r="G683" s="149"/>
    </row>
    <row r="684" ht="15.75" customHeight="1">
      <c r="A684" s="149"/>
      <c r="B684" s="149"/>
      <c r="C684" s="149"/>
      <c r="D684" s="149"/>
      <c r="E684" s="149"/>
      <c r="F684" s="149"/>
      <c r="G684" s="149"/>
    </row>
    <row r="685" ht="15.75" customHeight="1">
      <c r="A685" s="149"/>
      <c r="B685" s="149"/>
      <c r="C685" s="149"/>
      <c r="D685" s="149"/>
      <c r="E685" s="149"/>
      <c r="F685" s="149"/>
      <c r="G685" s="149"/>
    </row>
    <row r="686" ht="15.75" customHeight="1">
      <c r="A686" s="149"/>
      <c r="B686" s="149"/>
      <c r="C686" s="149"/>
      <c r="D686" s="149"/>
      <c r="E686" s="149"/>
      <c r="F686" s="149"/>
      <c r="G686" s="149"/>
    </row>
    <row r="687" ht="15.75" customHeight="1">
      <c r="A687" s="149"/>
      <c r="B687" s="149"/>
      <c r="C687" s="149"/>
      <c r="D687" s="149"/>
      <c r="E687" s="149"/>
      <c r="F687" s="149"/>
      <c r="G687" s="149"/>
    </row>
    <row r="688" ht="15.75" customHeight="1">
      <c r="A688" s="149"/>
      <c r="B688" s="149"/>
      <c r="C688" s="149"/>
      <c r="D688" s="149"/>
      <c r="E688" s="149"/>
      <c r="F688" s="149"/>
      <c r="G688" s="149"/>
    </row>
    <row r="689" ht="15.75" customHeight="1">
      <c r="A689" s="149"/>
      <c r="B689" s="149"/>
      <c r="C689" s="149"/>
      <c r="D689" s="149"/>
      <c r="E689" s="149"/>
      <c r="F689" s="149"/>
      <c r="G689" s="149"/>
    </row>
    <row r="690" ht="15.75" customHeight="1">
      <c r="A690" s="149"/>
      <c r="B690" s="149"/>
      <c r="C690" s="149"/>
      <c r="D690" s="149"/>
      <c r="E690" s="149"/>
      <c r="F690" s="149"/>
      <c r="G690" s="149"/>
    </row>
    <row r="691" ht="15.75" customHeight="1">
      <c r="A691" s="149"/>
      <c r="B691" s="149"/>
      <c r="C691" s="149"/>
      <c r="D691" s="149"/>
      <c r="E691" s="149"/>
      <c r="F691" s="149"/>
      <c r="G691" s="149"/>
    </row>
    <row r="692" ht="15.75" customHeight="1">
      <c r="A692" s="149"/>
      <c r="B692" s="149"/>
      <c r="C692" s="149"/>
      <c r="D692" s="149"/>
      <c r="E692" s="149"/>
      <c r="F692" s="149"/>
      <c r="G692" s="149"/>
    </row>
    <row r="693" ht="15.75" customHeight="1">
      <c r="A693" s="149"/>
      <c r="B693" s="149"/>
      <c r="C693" s="149"/>
      <c r="D693" s="149"/>
      <c r="E693" s="149"/>
      <c r="F693" s="149"/>
      <c r="G693" s="149"/>
    </row>
    <row r="694" ht="15.75" customHeight="1">
      <c r="A694" s="149"/>
      <c r="B694" s="149"/>
      <c r="C694" s="149"/>
      <c r="D694" s="149"/>
      <c r="E694" s="149"/>
      <c r="F694" s="149"/>
      <c r="G694" s="149"/>
    </row>
    <row r="695" ht="15.75" customHeight="1">
      <c r="A695" s="149"/>
      <c r="B695" s="149"/>
      <c r="C695" s="149"/>
      <c r="D695" s="149"/>
      <c r="E695" s="149"/>
      <c r="F695" s="149"/>
      <c r="G695" s="149"/>
    </row>
    <row r="696" ht="15.75" customHeight="1">
      <c r="A696" s="149"/>
      <c r="B696" s="149"/>
      <c r="C696" s="149"/>
      <c r="D696" s="149"/>
      <c r="E696" s="149"/>
      <c r="F696" s="149"/>
      <c r="G696" s="149"/>
    </row>
    <row r="697" ht="15.75" customHeight="1">
      <c r="A697" s="149"/>
      <c r="B697" s="149"/>
      <c r="C697" s="149"/>
      <c r="D697" s="149"/>
      <c r="E697" s="149"/>
      <c r="F697" s="149"/>
      <c r="G697" s="149"/>
    </row>
    <row r="698" ht="15.75" customHeight="1">
      <c r="A698" s="149"/>
      <c r="B698" s="149"/>
      <c r="C698" s="149"/>
      <c r="D698" s="149"/>
      <c r="E698" s="149"/>
      <c r="F698" s="149"/>
      <c r="G698" s="149"/>
    </row>
    <row r="699" ht="15.75" customHeight="1">
      <c r="A699" s="149"/>
      <c r="B699" s="149"/>
      <c r="C699" s="149"/>
      <c r="D699" s="149"/>
      <c r="E699" s="149"/>
      <c r="F699" s="149"/>
      <c r="G699" s="149"/>
    </row>
    <row r="700" ht="15.75" customHeight="1">
      <c r="A700" s="149"/>
      <c r="B700" s="149"/>
      <c r="C700" s="149"/>
      <c r="D700" s="149"/>
      <c r="E700" s="149"/>
      <c r="F700" s="149"/>
      <c r="G700" s="149"/>
    </row>
    <row r="701" ht="15.75" customHeight="1">
      <c r="A701" s="149"/>
      <c r="B701" s="149"/>
      <c r="C701" s="149"/>
      <c r="D701" s="149"/>
      <c r="E701" s="149"/>
      <c r="F701" s="149"/>
      <c r="G701" s="149"/>
    </row>
    <row r="702" ht="15.75" customHeight="1">
      <c r="A702" s="149"/>
      <c r="B702" s="149"/>
      <c r="C702" s="149"/>
      <c r="D702" s="149"/>
      <c r="E702" s="149"/>
      <c r="F702" s="149"/>
      <c r="G702" s="149"/>
    </row>
    <row r="703" ht="15.75" customHeight="1">
      <c r="A703" s="149"/>
      <c r="B703" s="149"/>
      <c r="C703" s="149"/>
      <c r="D703" s="149"/>
      <c r="E703" s="149"/>
      <c r="F703" s="149"/>
      <c r="G703" s="149"/>
    </row>
    <row r="704" ht="15.75" customHeight="1">
      <c r="A704" s="149"/>
      <c r="B704" s="149"/>
      <c r="C704" s="149"/>
      <c r="D704" s="149"/>
      <c r="E704" s="149"/>
      <c r="F704" s="149"/>
      <c r="G704" s="149"/>
    </row>
    <row r="705" ht="15.75" customHeight="1">
      <c r="A705" s="149"/>
      <c r="B705" s="149"/>
      <c r="C705" s="149"/>
      <c r="D705" s="149"/>
      <c r="E705" s="149"/>
      <c r="F705" s="149"/>
      <c r="G705" s="149"/>
    </row>
    <row r="706" ht="15.75" customHeight="1">
      <c r="A706" s="149"/>
      <c r="B706" s="149"/>
      <c r="C706" s="149"/>
      <c r="D706" s="149"/>
      <c r="E706" s="149"/>
      <c r="F706" s="149"/>
      <c r="G706" s="149"/>
    </row>
    <row r="707" ht="15.75" customHeight="1">
      <c r="A707" s="149"/>
      <c r="B707" s="149"/>
      <c r="C707" s="149"/>
      <c r="D707" s="149"/>
      <c r="E707" s="149"/>
      <c r="F707" s="149"/>
      <c r="G707" s="149"/>
    </row>
    <row r="708" ht="15.75" customHeight="1">
      <c r="A708" s="149"/>
      <c r="B708" s="149"/>
      <c r="C708" s="149"/>
      <c r="D708" s="149"/>
      <c r="E708" s="149"/>
      <c r="F708" s="149"/>
      <c r="G708" s="149"/>
    </row>
    <row r="709" ht="15.75" customHeight="1">
      <c r="A709" s="149"/>
      <c r="B709" s="149"/>
      <c r="C709" s="149"/>
      <c r="D709" s="149"/>
      <c r="E709" s="149"/>
      <c r="F709" s="149"/>
      <c r="G709" s="149"/>
    </row>
    <row r="710" ht="15.75" customHeight="1">
      <c r="A710" s="149"/>
      <c r="B710" s="149"/>
      <c r="C710" s="149"/>
      <c r="D710" s="149"/>
      <c r="E710" s="149"/>
      <c r="F710" s="149"/>
      <c r="G710" s="149"/>
    </row>
    <row r="711" ht="15.75" customHeight="1">
      <c r="A711" s="149"/>
      <c r="B711" s="149"/>
      <c r="C711" s="149"/>
      <c r="D711" s="149"/>
      <c r="E711" s="149"/>
      <c r="F711" s="149"/>
      <c r="G711" s="149"/>
    </row>
    <row r="712" ht="15.75" customHeight="1">
      <c r="A712" s="149"/>
      <c r="B712" s="149"/>
      <c r="C712" s="149"/>
      <c r="D712" s="149"/>
      <c r="E712" s="149"/>
      <c r="F712" s="149"/>
      <c r="G712" s="149"/>
    </row>
    <row r="713" ht="15.75" customHeight="1">
      <c r="A713" s="149"/>
      <c r="B713" s="149"/>
      <c r="C713" s="149"/>
      <c r="D713" s="149"/>
      <c r="E713" s="149"/>
      <c r="F713" s="149"/>
      <c r="G713" s="149"/>
    </row>
    <row r="714" ht="15.75" customHeight="1">
      <c r="A714" s="149"/>
      <c r="B714" s="149"/>
      <c r="C714" s="149"/>
      <c r="D714" s="149"/>
      <c r="E714" s="149"/>
      <c r="F714" s="149"/>
      <c r="G714" s="149"/>
    </row>
    <row r="715" ht="15.75" customHeight="1">
      <c r="A715" s="149"/>
      <c r="B715" s="149"/>
      <c r="C715" s="149"/>
      <c r="D715" s="149"/>
      <c r="E715" s="149"/>
      <c r="F715" s="149"/>
      <c r="G715" s="149"/>
    </row>
    <row r="716" ht="15.75" customHeight="1">
      <c r="A716" s="149"/>
      <c r="B716" s="149"/>
      <c r="C716" s="149"/>
      <c r="D716" s="149"/>
      <c r="E716" s="149"/>
      <c r="F716" s="149"/>
      <c r="G716" s="149"/>
    </row>
    <row r="717" ht="15.75" customHeight="1">
      <c r="A717" s="149"/>
      <c r="B717" s="149"/>
      <c r="C717" s="149"/>
      <c r="D717" s="149"/>
      <c r="E717" s="149"/>
      <c r="F717" s="149"/>
      <c r="G717" s="149"/>
    </row>
    <row r="718" ht="15.75" customHeight="1">
      <c r="A718" s="149"/>
      <c r="B718" s="149"/>
      <c r="C718" s="149"/>
      <c r="D718" s="149"/>
      <c r="E718" s="149"/>
      <c r="F718" s="149"/>
      <c r="G718" s="149"/>
    </row>
    <row r="719" ht="15.75" customHeight="1">
      <c r="A719" s="149"/>
      <c r="B719" s="149"/>
      <c r="C719" s="149"/>
      <c r="D719" s="149"/>
      <c r="E719" s="149"/>
      <c r="F719" s="149"/>
      <c r="G719" s="149"/>
    </row>
    <row r="720" ht="15.75" customHeight="1">
      <c r="A720" s="149"/>
      <c r="B720" s="149"/>
      <c r="C720" s="149"/>
      <c r="D720" s="149"/>
      <c r="E720" s="149"/>
      <c r="F720" s="149"/>
      <c r="G720" s="149"/>
    </row>
    <row r="721" ht="15.75" customHeight="1">
      <c r="A721" s="149"/>
      <c r="B721" s="149"/>
      <c r="C721" s="149"/>
      <c r="D721" s="149"/>
      <c r="E721" s="149"/>
      <c r="F721" s="149"/>
      <c r="G721" s="149"/>
    </row>
    <row r="722" ht="15.75" customHeight="1">
      <c r="A722" s="149"/>
      <c r="B722" s="149"/>
      <c r="C722" s="149"/>
      <c r="D722" s="149"/>
      <c r="E722" s="149"/>
      <c r="F722" s="149"/>
      <c r="G722" s="149"/>
    </row>
    <row r="723" ht="15.75" customHeight="1">
      <c r="A723" s="149"/>
      <c r="B723" s="149"/>
      <c r="C723" s="149"/>
      <c r="D723" s="149"/>
      <c r="E723" s="149"/>
      <c r="F723" s="149"/>
      <c r="G723" s="149"/>
    </row>
    <row r="724" ht="15.75" customHeight="1">
      <c r="A724" s="149"/>
      <c r="B724" s="149"/>
      <c r="C724" s="149"/>
      <c r="D724" s="149"/>
      <c r="E724" s="149"/>
      <c r="F724" s="149"/>
      <c r="G724" s="149"/>
    </row>
    <row r="725" ht="15.75" customHeight="1">
      <c r="A725" s="149"/>
      <c r="B725" s="149"/>
      <c r="C725" s="149"/>
      <c r="D725" s="149"/>
      <c r="E725" s="149"/>
      <c r="F725" s="149"/>
      <c r="G725" s="149"/>
    </row>
    <row r="726" ht="15.75" customHeight="1">
      <c r="A726" s="149"/>
      <c r="B726" s="149"/>
      <c r="C726" s="149"/>
      <c r="D726" s="149"/>
      <c r="E726" s="149"/>
      <c r="F726" s="149"/>
      <c r="G726" s="149"/>
    </row>
    <row r="727" ht="15.75" customHeight="1">
      <c r="A727" s="149"/>
      <c r="B727" s="149"/>
      <c r="C727" s="149"/>
      <c r="D727" s="149"/>
      <c r="E727" s="149"/>
      <c r="F727" s="149"/>
      <c r="G727" s="149"/>
    </row>
    <row r="728" ht="15.75" customHeight="1">
      <c r="A728" s="149"/>
      <c r="B728" s="149"/>
      <c r="C728" s="149"/>
      <c r="D728" s="149"/>
      <c r="E728" s="149"/>
      <c r="F728" s="149"/>
      <c r="G728" s="149"/>
    </row>
    <row r="729" ht="15.75" customHeight="1">
      <c r="A729" s="149"/>
      <c r="B729" s="149"/>
      <c r="C729" s="149"/>
      <c r="D729" s="149"/>
      <c r="E729" s="149"/>
      <c r="F729" s="149"/>
      <c r="G729" s="149"/>
    </row>
    <row r="730" ht="15.75" customHeight="1">
      <c r="A730" s="149"/>
      <c r="B730" s="149"/>
      <c r="C730" s="149"/>
      <c r="D730" s="149"/>
      <c r="E730" s="149"/>
      <c r="F730" s="149"/>
      <c r="G730" s="149"/>
    </row>
    <row r="731" ht="15.75" customHeight="1">
      <c r="A731" s="149"/>
      <c r="B731" s="149"/>
      <c r="C731" s="149"/>
      <c r="D731" s="149"/>
      <c r="E731" s="149"/>
      <c r="F731" s="149"/>
      <c r="G731" s="149"/>
    </row>
    <row r="732" ht="15.75" customHeight="1">
      <c r="A732" s="149"/>
      <c r="B732" s="149"/>
      <c r="C732" s="149"/>
      <c r="D732" s="149"/>
      <c r="E732" s="149"/>
      <c r="F732" s="149"/>
      <c r="G732" s="149"/>
    </row>
    <row r="733" ht="15.75" customHeight="1">
      <c r="A733" s="149"/>
      <c r="B733" s="149"/>
      <c r="C733" s="149"/>
      <c r="D733" s="149"/>
      <c r="E733" s="149"/>
      <c r="F733" s="149"/>
      <c r="G733" s="149"/>
    </row>
    <row r="734" ht="15.75" customHeight="1">
      <c r="A734" s="149"/>
      <c r="B734" s="149"/>
      <c r="C734" s="149"/>
      <c r="D734" s="149"/>
      <c r="E734" s="149"/>
      <c r="F734" s="149"/>
      <c r="G734" s="149"/>
    </row>
    <row r="735" ht="15.75" customHeight="1">
      <c r="A735" s="149"/>
      <c r="B735" s="149"/>
      <c r="C735" s="149"/>
      <c r="D735" s="149"/>
      <c r="E735" s="149"/>
      <c r="F735" s="149"/>
      <c r="G735" s="149"/>
    </row>
    <row r="736" ht="15.75" customHeight="1">
      <c r="A736" s="149"/>
      <c r="B736" s="149"/>
      <c r="C736" s="149"/>
      <c r="D736" s="149"/>
      <c r="E736" s="149"/>
      <c r="F736" s="149"/>
      <c r="G736" s="149"/>
    </row>
    <row r="737" ht="15.75" customHeight="1">
      <c r="A737" s="149"/>
      <c r="B737" s="149"/>
      <c r="C737" s="149"/>
      <c r="D737" s="149"/>
      <c r="E737" s="149"/>
      <c r="F737" s="149"/>
      <c r="G737" s="149"/>
    </row>
    <row r="738" ht="15.75" customHeight="1">
      <c r="A738" s="149"/>
      <c r="B738" s="149"/>
      <c r="C738" s="149"/>
      <c r="D738" s="149"/>
      <c r="E738" s="149"/>
      <c r="F738" s="149"/>
      <c r="G738" s="149"/>
    </row>
    <row r="739" ht="15.75" customHeight="1">
      <c r="A739" s="149"/>
      <c r="B739" s="149"/>
      <c r="C739" s="149"/>
      <c r="D739" s="149"/>
      <c r="E739" s="149"/>
      <c r="F739" s="149"/>
      <c r="G739" s="149"/>
    </row>
    <row r="740" ht="15.75" customHeight="1">
      <c r="A740" s="149"/>
      <c r="B740" s="149"/>
      <c r="C740" s="149"/>
      <c r="D740" s="149"/>
      <c r="E740" s="149"/>
      <c r="F740" s="149"/>
      <c r="G740" s="149"/>
    </row>
    <row r="741" ht="15.75" customHeight="1">
      <c r="A741" s="149"/>
      <c r="B741" s="149"/>
      <c r="C741" s="149"/>
      <c r="D741" s="149"/>
      <c r="E741" s="149"/>
      <c r="F741" s="149"/>
      <c r="G741" s="149"/>
    </row>
    <row r="742" ht="15.75" customHeight="1">
      <c r="A742" s="149"/>
      <c r="B742" s="149"/>
      <c r="C742" s="149"/>
      <c r="D742" s="149"/>
      <c r="E742" s="149"/>
      <c r="F742" s="149"/>
      <c r="G742" s="149"/>
    </row>
    <row r="743" ht="15.75" customHeight="1">
      <c r="A743" s="149"/>
      <c r="B743" s="149"/>
      <c r="C743" s="149"/>
      <c r="D743" s="149"/>
      <c r="E743" s="149"/>
      <c r="F743" s="149"/>
      <c r="G743" s="149"/>
    </row>
    <row r="744" ht="15.75" customHeight="1">
      <c r="A744" s="149"/>
      <c r="B744" s="149"/>
      <c r="C744" s="149"/>
      <c r="D744" s="149"/>
      <c r="E744" s="149"/>
      <c r="F744" s="149"/>
      <c r="G744" s="149"/>
    </row>
    <row r="745" ht="15.75" customHeight="1">
      <c r="A745" s="149"/>
      <c r="B745" s="149"/>
      <c r="C745" s="149"/>
      <c r="D745" s="149"/>
      <c r="E745" s="149"/>
      <c r="F745" s="149"/>
      <c r="G745" s="149"/>
    </row>
    <row r="746" ht="15.75" customHeight="1">
      <c r="A746" s="149"/>
      <c r="B746" s="149"/>
      <c r="C746" s="149"/>
      <c r="D746" s="149"/>
      <c r="E746" s="149"/>
      <c r="F746" s="149"/>
      <c r="G746" s="149"/>
    </row>
    <row r="747" ht="15.75" customHeight="1">
      <c r="A747" s="149"/>
      <c r="B747" s="149"/>
      <c r="C747" s="149"/>
      <c r="D747" s="149"/>
      <c r="E747" s="149"/>
      <c r="F747" s="149"/>
      <c r="G747" s="149"/>
    </row>
    <row r="748" ht="15.75" customHeight="1">
      <c r="A748" s="149"/>
      <c r="B748" s="149"/>
      <c r="C748" s="149"/>
      <c r="D748" s="149"/>
      <c r="E748" s="149"/>
      <c r="F748" s="149"/>
      <c r="G748" s="149"/>
    </row>
    <row r="749" ht="15.75" customHeight="1">
      <c r="A749" s="149"/>
      <c r="B749" s="149"/>
      <c r="C749" s="149"/>
      <c r="D749" s="149"/>
      <c r="E749" s="149"/>
      <c r="F749" s="149"/>
      <c r="G749" s="149"/>
    </row>
    <row r="750" ht="15.75" customHeight="1">
      <c r="A750" s="149"/>
      <c r="B750" s="149"/>
      <c r="C750" s="149"/>
      <c r="D750" s="149"/>
      <c r="E750" s="149"/>
      <c r="F750" s="149"/>
      <c r="G750" s="149"/>
    </row>
    <row r="751" ht="15.75" customHeight="1">
      <c r="A751" s="149"/>
      <c r="B751" s="149"/>
      <c r="C751" s="149"/>
      <c r="D751" s="149"/>
      <c r="E751" s="149"/>
      <c r="F751" s="149"/>
      <c r="G751" s="149"/>
    </row>
    <row r="752" ht="15.75" customHeight="1">
      <c r="A752" s="149"/>
      <c r="B752" s="149"/>
      <c r="C752" s="149"/>
      <c r="D752" s="149"/>
      <c r="E752" s="149"/>
      <c r="F752" s="149"/>
      <c r="G752" s="149"/>
    </row>
    <row r="753" ht="15.75" customHeight="1">
      <c r="A753" s="149"/>
      <c r="B753" s="149"/>
      <c r="C753" s="149"/>
      <c r="D753" s="149"/>
      <c r="E753" s="149"/>
      <c r="F753" s="149"/>
      <c r="G753" s="149"/>
    </row>
    <row r="754" ht="15.75" customHeight="1">
      <c r="A754" s="149"/>
      <c r="B754" s="149"/>
      <c r="C754" s="149"/>
      <c r="D754" s="149"/>
      <c r="E754" s="149"/>
      <c r="F754" s="149"/>
      <c r="G754" s="149"/>
    </row>
    <row r="755" ht="15.75" customHeight="1">
      <c r="A755" s="149"/>
      <c r="B755" s="149"/>
      <c r="C755" s="149"/>
      <c r="D755" s="149"/>
      <c r="E755" s="149"/>
      <c r="F755" s="149"/>
      <c r="G755" s="149"/>
    </row>
    <row r="756" ht="15.75" customHeight="1">
      <c r="A756" s="149"/>
      <c r="B756" s="149"/>
      <c r="C756" s="149"/>
      <c r="D756" s="149"/>
      <c r="E756" s="149"/>
      <c r="F756" s="149"/>
      <c r="G756" s="149"/>
    </row>
    <row r="757" ht="15.75" customHeight="1">
      <c r="A757" s="149"/>
      <c r="B757" s="149"/>
      <c r="C757" s="149"/>
      <c r="D757" s="149"/>
      <c r="E757" s="149"/>
      <c r="F757" s="149"/>
      <c r="G757" s="149"/>
    </row>
    <row r="758" ht="15.75" customHeight="1">
      <c r="A758" s="149"/>
      <c r="B758" s="149"/>
      <c r="C758" s="149"/>
      <c r="D758" s="149"/>
      <c r="E758" s="149"/>
      <c r="F758" s="149"/>
      <c r="G758" s="149"/>
    </row>
    <row r="759" ht="15.75" customHeight="1">
      <c r="A759" s="149"/>
      <c r="B759" s="149"/>
      <c r="C759" s="149"/>
      <c r="D759" s="149"/>
      <c r="E759" s="149"/>
      <c r="F759" s="149"/>
      <c r="G759" s="149"/>
    </row>
    <row r="760" ht="15.75" customHeight="1">
      <c r="A760" s="149"/>
      <c r="B760" s="149"/>
      <c r="C760" s="149"/>
      <c r="D760" s="149"/>
      <c r="E760" s="149"/>
      <c r="F760" s="149"/>
      <c r="G760" s="149"/>
    </row>
    <row r="761" ht="15.75" customHeight="1">
      <c r="A761" s="149"/>
      <c r="B761" s="149"/>
      <c r="C761" s="149"/>
      <c r="D761" s="149"/>
      <c r="E761" s="149"/>
      <c r="F761" s="149"/>
      <c r="G761" s="149"/>
    </row>
    <row r="762" ht="15.75" customHeight="1">
      <c r="A762" s="149"/>
      <c r="B762" s="149"/>
      <c r="C762" s="149"/>
      <c r="D762" s="149"/>
      <c r="E762" s="149"/>
      <c r="F762" s="149"/>
      <c r="G762" s="149"/>
    </row>
    <row r="763" ht="15.75" customHeight="1">
      <c r="A763" s="149"/>
      <c r="B763" s="149"/>
      <c r="C763" s="149"/>
      <c r="D763" s="149"/>
      <c r="E763" s="149"/>
      <c r="F763" s="149"/>
      <c r="G763" s="149"/>
    </row>
    <row r="764" ht="15.75" customHeight="1">
      <c r="A764" s="149"/>
      <c r="B764" s="149"/>
      <c r="C764" s="149"/>
      <c r="D764" s="149"/>
      <c r="E764" s="149"/>
      <c r="F764" s="149"/>
      <c r="G764" s="149"/>
    </row>
    <row r="765" ht="15.75" customHeight="1">
      <c r="A765" s="149"/>
      <c r="B765" s="149"/>
      <c r="C765" s="149"/>
      <c r="D765" s="149"/>
      <c r="E765" s="149"/>
      <c r="F765" s="149"/>
      <c r="G765" s="149"/>
    </row>
    <row r="766" ht="15.75" customHeight="1">
      <c r="A766" s="149"/>
      <c r="B766" s="149"/>
      <c r="C766" s="149"/>
      <c r="D766" s="149"/>
      <c r="E766" s="149"/>
      <c r="F766" s="149"/>
      <c r="G766" s="149"/>
    </row>
    <row r="767" ht="15.75" customHeight="1">
      <c r="A767" s="149"/>
      <c r="B767" s="149"/>
      <c r="C767" s="149"/>
      <c r="D767" s="149"/>
      <c r="E767" s="149"/>
      <c r="F767" s="149"/>
      <c r="G767" s="149"/>
    </row>
    <row r="768" ht="15.75" customHeight="1">
      <c r="A768" s="149"/>
      <c r="B768" s="149"/>
      <c r="C768" s="149"/>
      <c r="D768" s="149"/>
      <c r="E768" s="149"/>
      <c r="F768" s="149"/>
      <c r="G768" s="149"/>
    </row>
    <row r="769" ht="15.75" customHeight="1">
      <c r="A769" s="149"/>
      <c r="B769" s="149"/>
      <c r="C769" s="149"/>
      <c r="D769" s="149"/>
      <c r="E769" s="149"/>
      <c r="F769" s="149"/>
      <c r="G769" s="149"/>
    </row>
    <row r="770" ht="15.75" customHeight="1">
      <c r="A770" s="149"/>
      <c r="B770" s="149"/>
      <c r="C770" s="149"/>
      <c r="D770" s="149"/>
      <c r="E770" s="149"/>
      <c r="F770" s="149"/>
      <c r="G770" s="149"/>
    </row>
    <row r="771" ht="15.75" customHeight="1">
      <c r="A771" s="149"/>
      <c r="B771" s="149"/>
      <c r="C771" s="149"/>
      <c r="D771" s="149"/>
      <c r="E771" s="149"/>
      <c r="F771" s="149"/>
      <c r="G771" s="149"/>
    </row>
    <row r="772" ht="15.75" customHeight="1">
      <c r="A772" s="149"/>
      <c r="B772" s="149"/>
      <c r="C772" s="149"/>
      <c r="D772" s="149"/>
      <c r="E772" s="149"/>
      <c r="F772" s="149"/>
      <c r="G772" s="149"/>
    </row>
    <row r="773" ht="15.75" customHeight="1">
      <c r="A773" s="149"/>
      <c r="B773" s="149"/>
      <c r="C773" s="149"/>
      <c r="D773" s="149"/>
      <c r="E773" s="149"/>
      <c r="F773" s="149"/>
      <c r="G773" s="149"/>
    </row>
    <row r="774" ht="15.75" customHeight="1">
      <c r="A774" s="149"/>
      <c r="B774" s="149"/>
      <c r="C774" s="149"/>
      <c r="D774" s="149"/>
      <c r="E774" s="149"/>
      <c r="F774" s="149"/>
      <c r="G774" s="149"/>
    </row>
    <row r="775" ht="15.75" customHeight="1">
      <c r="A775" s="149"/>
      <c r="B775" s="149"/>
      <c r="C775" s="149"/>
      <c r="D775" s="149"/>
      <c r="E775" s="149"/>
      <c r="F775" s="149"/>
      <c r="G775" s="149"/>
    </row>
    <row r="776" ht="15.75" customHeight="1">
      <c r="A776" s="149"/>
      <c r="B776" s="149"/>
      <c r="C776" s="149"/>
      <c r="D776" s="149"/>
      <c r="E776" s="149"/>
      <c r="F776" s="149"/>
      <c r="G776" s="149"/>
    </row>
    <row r="777" ht="15.75" customHeight="1">
      <c r="A777" s="149"/>
      <c r="B777" s="149"/>
      <c r="C777" s="149"/>
      <c r="D777" s="149"/>
      <c r="E777" s="149"/>
      <c r="F777" s="149"/>
      <c r="G777" s="149"/>
    </row>
    <row r="778" ht="15.75" customHeight="1">
      <c r="A778" s="149"/>
      <c r="B778" s="149"/>
      <c r="C778" s="149"/>
      <c r="D778" s="149"/>
      <c r="E778" s="149"/>
      <c r="F778" s="149"/>
      <c r="G778" s="149"/>
    </row>
    <row r="779" ht="15.75" customHeight="1">
      <c r="A779" s="149"/>
      <c r="B779" s="149"/>
      <c r="C779" s="149"/>
      <c r="D779" s="149"/>
      <c r="E779" s="149"/>
      <c r="F779" s="149"/>
      <c r="G779" s="149"/>
    </row>
    <row r="780" ht="15.75" customHeight="1">
      <c r="A780" s="149"/>
      <c r="B780" s="149"/>
      <c r="C780" s="149"/>
      <c r="D780" s="149"/>
      <c r="E780" s="149"/>
      <c r="F780" s="149"/>
      <c r="G780" s="149"/>
    </row>
    <row r="781" ht="15.75" customHeight="1">
      <c r="A781" s="149"/>
      <c r="B781" s="149"/>
      <c r="C781" s="149"/>
      <c r="D781" s="149"/>
      <c r="E781" s="149"/>
      <c r="F781" s="149"/>
      <c r="G781" s="149"/>
    </row>
    <row r="782" ht="15.75" customHeight="1">
      <c r="A782" s="149"/>
      <c r="B782" s="149"/>
      <c r="C782" s="149"/>
      <c r="D782" s="149"/>
      <c r="E782" s="149"/>
      <c r="F782" s="149"/>
      <c r="G782" s="149"/>
    </row>
    <row r="783" ht="15.75" customHeight="1">
      <c r="A783" s="149"/>
      <c r="B783" s="149"/>
      <c r="C783" s="149"/>
      <c r="D783" s="149"/>
      <c r="E783" s="149"/>
      <c r="F783" s="149"/>
      <c r="G783" s="149"/>
    </row>
    <row r="784" ht="15.75" customHeight="1">
      <c r="A784" s="149"/>
      <c r="B784" s="149"/>
      <c r="C784" s="149"/>
      <c r="D784" s="149"/>
      <c r="E784" s="149"/>
      <c r="F784" s="149"/>
      <c r="G784" s="149"/>
    </row>
    <row r="785" ht="15.75" customHeight="1">
      <c r="A785" s="149"/>
      <c r="B785" s="149"/>
      <c r="C785" s="149"/>
      <c r="D785" s="149"/>
      <c r="E785" s="149"/>
      <c r="F785" s="149"/>
      <c r="G785" s="149"/>
    </row>
    <row r="786" ht="15.75" customHeight="1">
      <c r="A786" s="149"/>
      <c r="B786" s="149"/>
      <c r="C786" s="149"/>
      <c r="D786" s="149"/>
      <c r="E786" s="149"/>
      <c r="F786" s="149"/>
      <c r="G786" s="149"/>
    </row>
    <row r="787" ht="15.75" customHeight="1">
      <c r="A787" s="149"/>
      <c r="B787" s="149"/>
      <c r="C787" s="149"/>
      <c r="D787" s="149"/>
      <c r="E787" s="149"/>
      <c r="F787" s="149"/>
      <c r="G787" s="149"/>
    </row>
    <row r="788" ht="15.75" customHeight="1">
      <c r="A788" s="149"/>
      <c r="B788" s="149"/>
      <c r="C788" s="149"/>
      <c r="D788" s="149"/>
      <c r="E788" s="149"/>
      <c r="F788" s="149"/>
      <c r="G788" s="149"/>
    </row>
    <row r="789" ht="15.75" customHeight="1">
      <c r="A789" s="149"/>
      <c r="B789" s="149"/>
      <c r="C789" s="149"/>
      <c r="D789" s="149"/>
      <c r="E789" s="149"/>
      <c r="F789" s="149"/>
      <c r="G789" s="149"/>
    </row>
    <row r="790" ht="15.75" customHeight="1">
      <c r="A790" s="149"/>
      <c r="B790" s="149"/>
      <c r="C790" s="149"/>
      <c r="D790" s="149"/>
      <c r="E790" s="149"/>
      <c r="F790" s="149"/>
      <c r="G790" s="149"/>
    </row>
    <row r="791" ht="15.75" customHeight="1">
      <c r="A791" s="149"/>
      <c r="B791" s="149"/>
      <c r="C791" s="149"/>
      <c r="D791" s="149"/>
      <c r="E791" s="149"/>
      <c r="F791" s="149"/>
      <c r="G791" s="149"/>
    </row>
    <row r="792" ht="15.75" customHeight="1">
      <c r="A792" s="149"/>
      <c r="B792" s="149"/>
      <c r="C792" s="149"/>
      <c r="D792" s="149"/>
      <c r="E792" s="149"/>
      <c r="F792" s="149"/>
      <c r="G792" s="149"/>
    </row>
    <row r="793" ht="15.75" customHeight="1">
      <c r="A793" s="149"/>
      <c r="B793" s="149"/>
      <c r="C793" s="149"/>
      <c r="D793" s="149"/>
      <c r="E793" s="149"/>
      <c r="F793" s="149"/>
      <c r="G793" s="149"/>
    </row>
    <row r="794" ht="15.75" customHeight="1">
      <c r="A794" s="149"/>
      <c r="B794" s="149"/>
      <c r="C794" s="149"/>
      <c r="D794" s="149"/>
      <c r="E794" s="149"/>
      <c r="F794" s="149"/>
      <c r="G794" s="149"/>
    </row>
    <row r="795" ht="15.75" customHeight="1">
      <c r="A795" s="149"/>
      <c r="B795" s="149"/>
      <c r="C795" s="149"/>
      <c r="D795" s="149"/>
      <c r="E795" s="149"/>
      <c r="F795" s="149"/>
      <c r="G795" s="149"/>
    </row>
    <row r="796" ht="15.75" customHeight="1">
      <c r="A796" s="149"/>
      <c r="B796" s="149"/>
      <c r="C796" s="149"/>
      <c r="D796" s="149"/>
      <c r="E796" s="149"/>
      <c r="F796" s="149"/>
      <c r="G796" s="149"/>
    </row>
    <row r="797" ht="15.75" customHeight="1">
      <c r="A797" s="149"/>
      <c r="B797" s="149"/>
      <c r="C797" s="149"/>
      <c r="D797" s="149"/>
      <c r="E797" s="149"/>
      <c r="F797" s="149"/>
      <c r="G797" s="149"/>
    </row>
    <row r="798" ht="15.75" customHeight="1">
      <c r="A798" s="149"/>
      <c r="B798" s="149"/>
      <c r="C798" s="149"/>
      <c r="D798" s="149"/>
      <c r="E798" s="149"/>
      <c r="F798" s="149"/>
      <c r="G798" s="149"/>
    </row>
    <row r="799" ht="15.75" customHeight="1">
      <c r="A799" s="149"/>
      <c r="B799" s="149"/>
      <c r="C799" s="149"/>
      <c r="D799" s="149"/>
      <c r="E799" s="149"/>
      <c r="F799" s="149"/>
      <c r="G799" s="149"/>
    </row>
    <row r="800" ht="15.75" customHeight="1">
      <c r="A800" s="149"/>
      <c r="B800" s="149"/>
      <c r="C800" s="149"/>
      <c r="D800" s="149"/>
      <c r="E800" s="149"/>
      <c r="F800" s="149"/>
      <c r="G800" s="149"/>
    </row>
    <row r="801" ht="15.75" customHeight="1">
      <c r="A801" s="149"/>
      <c r="B801" s="149"/>
      <c r="C801" s="149"/>
      <c r="D801" s="149"/>
      <c r="E801" s="149"/>
      <c r="F801" s="149"/>
      <c r="G801" s="149"/>
    </row>
    <row r="802" ht="15.75" customHeight="1">
      <c r="A802" s="149"/>
      <c r="B802" s="149"/>
      <c r="C802" s="149"/>
      <c r="D802" s="149"/>
      <c r="E802" s="149"/>
      <c r="F802" s="149"/>
      <c r="G802" s="149"/>
    </row>
    <row r="803" ht="15.75" customHeight="1">
      <c r="A803" s="149"/>
      <c r="B803" s="149"/>
      <c r="C803" s="149"/>
      <c r="D803" s="149"/>
      <c r="E803" s="149"/>
      <c r="F803" s="149"/>
      <c r="G803" s="149"/>
    </row>
    <row r="804" ht="15.75" customHeight="1">
      <c r="A804" s="149"/>
      <c r="B804" s="149"/>
      <c r="C804" s="149"/>
      <c r="D804" s="149"/>
      <c r="E804" s="149"/>
      <c r="F804" s="149"/>
      <c r="G804" s="149"/>
    </row>
    <row r="805" ht="15.75" customHeight="1">
      <c r="A805" s="149"/>
      <c r="B805" s="149"/>
      <c r="C805" s="149"/>
      <c r="D805" s="149"/>
      <c r="E805" s="149"/>
      <c r="F805" s="149"/>
      <c r="G805" s="149"/>
    </row>
    <row r="806" ht="15.75" customHeight="1">
      <c r="A806" s="149"/>
      <c r="B806" s="149"/>
      <c r="C806" s="149"/>
      <c r="D806" s="149"/>
      <c r="E806" s="149"/>
      <c r="F806" s="149"/>
      <c r="G806" s="149"/>
    </row>
    <row r="807" ht="15.75" customHeight="1">
      <c r="A807" s="149"/>
      <c r="B807" s="149"/>
      <c r="C807" s="149"/>
      <c r="D807" s="149"/>
      <c r="E807" s="149"/>
      <c r="F807" s="149"/>
      <c r="G807" s="149"/>
    </row>
    <row r="808" ht="15.75" customHeight="1">
      <c r="A808" s="149"/>
      <c r="B808" s="149"/>
      <c r="C808" s="149"/>
      <c r="D808" s="149"/>
      <c r="E808" s="149"/>
      <c r="F808" s="149"/>
      <c r="G808" s="149"/>
    </row>
    <row r="809" ht="15.75" customHeight="1">
      <c r="A809" s="149"/>
      <c r="B809" s="149"/>
      <c r="C809" s="149"/>
      <c r="D809" s="149"/>
      <c r="E809" s="149"/>
      <c r="F809" s="149"/>
      <c r="G809" s="149"/>
    </row>
    <row r="810" ht="15.75" customHeight="1">
      <c r="A810" s="149"/>
      <c r="B810" s="149"/>
      <c r="C810" s="149"/>
      <c r="D810" s="149"/>
      <c r="E810" s="149"/>
      <c r="F810" s="149"/>
      <c r="G810" s="149"/>
    </row>
    <row r="811" ht="15.75" customHeight="1">
      <c r="A811" s="149"/>
      <c r="B811" s="149"/>
      <c r="C811" s="149"/>
      <c r="D811" s="149"/>
      <c r="E811" s="149"/>
      <c r="F811" s="149"/>
      <c r="G811" s="149"/>
    </row>
    <row r="812" ht="15.75" customHeight="1">
      <c r="A812" s="149"/>
      <c r="B812" s="149"/>
      <c r="C812" s="149"/>
      <c r="D812" s="149"/>
      <c r="E812" s="149"/>
      <c r="F812" s="149"/>
      <c r="G812" s="149"/>
    </row>
    <row r="813" ht="15.75" customHeight="1">
      <c r="A813" s="149"/>
      <c r="B813" s="149"/>
      <c r="C813" s="149"/>
      <c r="D813" s="149"/>
      <c r="E813" s="149"/>
      <c r="F813" s="149"/>
      <c r="G813" s="149"/>
    </row>
    <row r="814" ht="15.75" customHeight="1">
      <c r="A814" s="149"/>
      <c r="B814" s="149"/>
      <c r="C814" s="149"/>
      <c r="D814" s="149"/>
      <c r="E814" s="149"/>
      <c r="F814" s="149"/>
      <c r="G814" s="149"/>
    </row>
    <row r="815" ht="15.75" customHeight="1">
      <c r="A815" s="149"/>
      <c r="B815" s="149"/>
      <c r="C815" s="149"/>
      <c r="D815" s="149"/>
      <c r="E815" s="149"/>
      <c r="F815" s="149"/>
      <c r="G815" s="149"/>
    </row>
    <row r="816" ht="15.75" customHeight="1">
      <c r="A816" s="149"/>
      <c r="B816" s="149"/>
      <c r="C816" s="149"/>
      <c r="D816" s="149"/>
      <c r="E816" s="149"/>
      <c r="F816" s="149"/>
      <c r="G816" s="149"/>
    </row>
    <row r="817" ht="15.75" customHeight="1">
      <c r="A817" s="149"/>
      <c r="B817" s="149"/>
      <c r="C817" s="149"/>
      <c r="D817" s="149"/>
      <c r="E817" s="149"/>
      <c r="F817" s="149"/>
      <c r="G817" s="149"/>
    </row>
    <row r="818" ht="15.75" customHeight="1">
      <c r="A818" s="149"/>
      <c r="B818" s="149"/>
      <c r="C818" s="149"/>
      <c r="D818" s="149"/>
      <c r="E818" s="149"/>
      <c r="F818" s="149"/>
      <c r="G818" s="149"/>
    </row>
    <row r="819" ht="15.75" customHeight="1">
      <c r="A819" s="149"/>
      <c r="B819" s="149"/>
      <c r="C819" s="149"/>
      <c r="D819" s="149"/>
      <c r="E819" s="149"/>
      <c r="F819" s="149"/>
      <c r="G819" s="149"/>
    </row>
    <row r="820" ht="15.75" customHeight="1">
      <c r="A820" s="149"/>
      <c r="B820" s="149"/>
      <c r="C820" s="149"/>
      <c r="D820" s="149"/>
      <c r="E820" s="149"/>
      <c r="F820" s="149"/>
      <c r="G820" s="149"/>
    </row>
    <row r="821" ht="15.75" customHeight="1">
      <c r="A821" s="149"/>
      <c r="B821" s="149"/>
      <c r="C821" s="149"/>
      <c r="D821" s="149"/>
      <c r="E821" s="149"/>
      <c r="F821" s="149"/>
      <c r="G821" s="149"/>
    </row>
    <row r="822" ht="15.75" customHeight="1">
      <c r="A822" s="149"/>
      <c r="B822" s="149"/>
      <c r="C822" s="149"/>
      <c r="D822" s="149"/>
      <c r="E822" s="149"/>
      <c r="F822" s="149"/>
      <c r="G822" s="149"/>
    </row>
    <row r="823" ht="15.75" customHeight="1">
      <c r="A823" s="149"/>
      <c r="B823" s="149"/>
      <c r="C823" s="149"/>
      <c r="D823" s="149"/>
      <c r="E823" s="149"/>
      <c r="F823" s="149"/>
      <c r="G823" s="149"/>
    </row>
    <row r="824" ht="15.75" customHeight="1">
      <c r="A824" s="149"/>
      <c r="B824" s="149"/>
      <c r="C824" s="149"/>
      <c r="D824" s="149"/>
      <c r="E824" s="149"/>
      <c r="F824" s="149"/>
      <c r="G824" s="149"/>
    </row>
    <row r="825" ht="15.75" customHeight="1">
      <c r="A825" s="149"/>
      <c r="B825" s="149"/>
      <c r="C825" s="149"/>
      <c r="D825" s="149"/>
      <c r="E825" s="149"/>
      <c r="F825" s="149"/>
      <c r="G825" s="149"/>
    </row>
    <row r="826" ht="15.75" customHeight="1">
      <c r="A826" s="149"/>
      <c r="B826" s="149"/>
      <c r="C826" s="149"/>
      <c r="D826" s="149"/>
      <c r="E826" s="149"/>
      <c r="F826" s="149"/>
      <c r="G826" s="149"/>
    </row>
    <row r="827" ht="15.75" customHeight="1">
      <c r="A827" s="149"/>
      <c r="B827" s="149"/>
      <c r="C827" s="149"/>
      <c r="D827" s="149"/>
      <c r="E827" s="149"/>
      <c r="F827" s="149"/>
      <c r="G827" s="149"/>
    </row>
    <row r="828" ht="15.75" customHeight="1">
      <c r="A828" s="149"/>
      <c r="B828" s="149"/>
      <c r="C828" s="149"/>
      <c r="D828" s="149"/>
      <c r="E828" s="149"/>
      <c r="F828" s="149"/>
      <c r="G828" s="149"/>
    </row>
    <row r="829" ht="15.75" customHeight="1">
      <c r="A829" s="149"/>
      <c r="B829" s="149"/>
      <c r="C829" s="149"/>
      <c r="D829" s="149"/>
      <c r="E829" s="149"/>
      <c r="F829" s="149"/>
      <c r="G829" s="149"/>
    </row>
    <row r="830" ht="15.75" customHeight="1">
      <c r="A830" s="149"/>
      <c r="B830" s="149"/>
      <c r="C830" s="149"/>
      <c r="D830" s="149"/>
      <c r="E830" s="149"/>
      <c r="F830" s="149"/>
      <c r="G830" s="149"/>
    </row>
    <row r="831" ht="15.75" customHeight="1">
      <c r="A831" s="149"/>
      <c r="B831" s="149"/>
      <c r="C831" s="149"/>
      <c r="D831" s="149"/>
      <c r="E831" s="149"/>
      <c r="F831" s="149"/>
      <c r="G831" s="149"/>
    </row>
    <row r="832" ht="15.75" customHeight="1">
      <c r="A832" s="149"/>
      <c r="B832" s="149"/>
      <c r="C832" s="149"/>
      <c r="D832" s="149"/>
      <c r="E832" s="149"/>
      <c r="F832" s="149"/>
      <c r="G832" s="149"/>
    </row>
    <row r="833" ht="15.75" customHeight="1">
      <c r="A833" s="149"/>
      <c r="B833" s="149"/>
      <c r="C833" s="149"/>
      <c r="D833" s="149"/>
      <c r="E833" s="149"/>
      <c r="F833" s="149"/>
      <c r="G833" s="149"/>
    </row>
    <row r="834" ht="15.75" customHeight="1">
      <c r="A834" s="149"/>
      <c r="B834" s="149"/>
      <c r="C834" s="149"/>
      <c r="D834" s="149"/>
      <c r="E834" s="149"/>
      <c r="F834" s="149"/>
      <c r="G834" s="149"/>
    </row>
    <row r="835" ht="15.75" customHeight="1">
      <c r="A835" s="149"/>
      <c r="B835" s="149"/>
      <c r="C835" s="149"/>
      <c r="D835" s="149"/>
      <c r="E835" s="149"/>
      <c r="F835" s="149"/>
      <c r="G835" s="149"/>
    </row>
    <row r="836" ht="15.75" customHeight="1">
      <c r="A836" s="149"/>
      <c r="B836" s="149"/>
      <c r="C836" s="149"/>
      <c r="D836" s="149"/>
      <c r="E836" s="149"/>
      <c r="F836" s="149"/>
      <c r="G836" s="149"/>
    </row>
    <row r="837" ht="15.75" customHeight="1">
      <c r="A837" s="149"/>
      <c r="B837" s="149"/>
      <c r="C837" s="149"/>
      <c r="D837" s="149"/>
      <c r="E837" s="149"/>
      <c r="F837" s="149"/>
      <c r="G837" s="149"/>
    </row>
    <row r="838" ht="15.75" customHeight="1">
      <c r="A838" s="149"/>
      <c r="B838" s="149"/>
      <c r="C838" s="149"/>
      <c r="D838" s="149"/>
      <c r="E838" s="149"/>
      <c r="F838" s="149"/>
      <c r="G838" s="149"/>
    </row>
    <row r="839" ht="15.75" customHeight="1">
      <c r="A839" s="149"/>
      <c r="B839" s="149"/>
      <c r="C839" s="149"/>
      <c r="D839" s="149"/>
      <c r="E839" s="149"/>
      <c r="F839" s="149"/>
      <c r="G839" s="149"/>
    </row>
    <row r="840" ht="15.75" customHeight="1">
      <c r="A840" s="149"/>
      <c r="B840" s="149"/>
      <c r="C840" s="149"/>
      <c r="D840" s="149"/>
      <c r="E840" s="149"/>
      <c r="F840" s="149"/>
      <c r="G840" s="149"/>
    </row>
    <row r="841" ht="15.75" customHeight="1">
      <c r="A841" s="149"/>
      <c r="B841" s="149"/>
      <c r="C841" s="149"/>
      <c r="D841" s="149"/>
      <c r="E841" s="149"/>
      <c r="F841" s="149"/>
      <c r="G841" s="149"/>
    </row>
    <row r="842" ht="15.75" customHeight="1">
      <c r="A842" s="149"/>
      <c r="B842" s="149"/>
      <c r="C842" s="149"/>
      <c r="D842" s="149"/>
      <c r="E842" s="149"/>
      <c r="F842" s="149"/>
      <c r="G842" s="149"/>
    </row>
    <row r="843" ht="15.75" customHeight="1">
      <c r="A843" s="149"/>
      <c r="B843" s="149"/>
      <c r="C843" s="149"/>
      <c r="D843" s="149"/>
      <c r="E843" s="149"/>
      <c r="F843" s="149"/>
      <c r="G843" s="149"/>
    </row>
    <row r="844" ht="15.75" customHeight="1">
      <c r="A844" s="149"/>
      <c r="B844" s="149"/>
      <c r="C844" s="149"/>
      <c r="D844" s="149"/>
      <c r="E844" s="149"/>
      <c r="F844" s="149"/>
      <c r="G844" s="149"/>
    </row>
    <row r="845" ht="15.75" customHeight="1">
      <c r="A845" s="149"/>
      <c r="B845" s="149"/>
      <c r="C845" s="149"/>
      <c r="D845" s="149"/>
      <c r="E845" s="149"/>
      <c r="F845" s="149"/>
      <c r="G845" s="149"/>
    </row>
    <row r="846" ht="15.75" customHeight="1">
      <c r="A846" s="149"/>
      <c r="B846" s="149"/>
      <c r="C846" s="149"/>
      <c r="D846" s="149"/>
      <c r="E846" s="149"/>
      <c r="F846" s="149"/>
      <c r="G846" s="149"/>
    </row>
    <row r="847" ht="15.75" customHeight="1">
      <c r="A847" s="149"/>
      <c r="B847" s="149"/>
      <c r="C847" s="149"/>
      <c r="D847" s="149"/>
      <c r="E847" s="149"/>
      <c r="F847" s="149"/>
      <c r="G847" s="149"/>
    </row>
    <row r="848" ht="15.75" customHeight="1">
      <c r="A848" s="149"/>
      <c r="B848" s="149"/>
      <c r="C848" s="149"/>
      <c r="D848" s="149"/>
      <c r="E848" s="149"/>
      <c r="F848" s="149"/>
      <c r="G848" s="149"/>
    </row>
    <row r="849" ht="15.75" customHeight="1">
      <c r="A849" s="149"/>
      <c r="B849" s="149"/>
      <c r="C849" s="149"/>
      <c r="D849" s="149"/>
      <c r="E849" s="149"/>
      <c r="F849" s="149"/>
      <c r="G849" s="149"/>
    </row>
    <row r="850" ht="15.75" customHeight="1">
      <c r="A850" s="149"/>
      <c r="B850" s="149"/>
      <c r="C850" s="149"/>
      <c r="D850" s="149"/>
      <c r="E850" s="149"/>
      <c r="F850" s="149"/>
      <c r="G850" s="149"/>
    </row>
    <row r="851" ht="15.75" customHeight="1">
      <c r="A851" s="149"/>
      <c r="B851" s="149"/>
      <c r="C851" s="149"/>
      <c r="D851" s="149"/>
      <c r="E851" s="149"/>
      <c r="F851" s="149"/>
      <c r="G851" s="149"/>
    </row>
    <row r="852" ht="15.75" customHeight="1">
      <c r="A852" s="149"/>
      <c r="B852" s="149"/>
      <c r="C852" s="149"/>
      <c r="D852" s="149"/>
      <c r="E852" s="149"/>
      <c r="F852" s="149"/>
      <c r="G852" s="149"/>
    </row>
    <row r="853" ht="15.75" customHeight="1">
      <c r="A853" s="149"/>
      <c r="B853" s="149"/>
      <c r="C853" s="149"/>
      <c r="D853" s="149"/>
      <c r="E853" s="149"/>
      <c r="F853" s="149"/>
      <c r="G853" s="149"/>
    </row>
    <row r="854" ht="15.75" customHeight="1">
      <c r="A854" s="149"/>
      <c r="B854" s="149"/>
      <c r="C854" s="149"/>
      <c r="D854" s="149"/>
      <c r="E854" s="149"/>
      <c r="F854" s="149"/>
      <c r="G854" s="149"/>
    </row>
    <row r="855" ht="15.75" customHeight="1">
      <c r="A855" s="149"/>
      <c r="B855" s="149"/>
      <c r="C855" s="149"/>
      <c r="D855" s="149"/>
      <c r="E855" s="149"/>
      <c r="F855" s="149"/>
      <c r="G855" s="149"/>
    </row>
    <row r="856" ht="15.75" customHeight="1">
      <c r="A856" s="149"/>
      <c r="B856" s="149"/>
      <c r="C856" s="149"/>
      <c r="D856" s="149"/>
      <c r="E856" s="149"/>
      <c r="F856" s="149"/>
      <c r="G856" s="149"/>
    </row>
    <row r="857" ht="15.75" customHeight="1">
      <c r="A857" s="149"/>
      <c r="B857" s="149"/>
      <c r="C857" s="149"/>
      <c r="D857" s="149"/>
      <c r="E857" s="149"/>
      <c r="F857" s="149"/>
      <c r="G857" s="149"/>
    </row>
    <row r="858" ht="15.75" customHeight="1">
      <c r="A858" s="149"/>
      <c r="B858" s="149"/>
      <c r="C858" s="149"/>
      <c r="D858" s="149"/>
      <c r="E858" s="149"/>
      <c r="F858" s="149"/>
      <c r="G858" s="149"/>
    </row>
    <row r="859" ht="15.75" customHeight="1">
      <c r="A859" s="149"/>
      <c r="B859" s="149"/>
      <c r="C859" s="149"/>
      <c r="D859" s="149"/>
      <c r="E859" s="149"/>
      <c r="F859" s="149"/>
      <c r="G859" s="149"/>
    </row>
    <row r="860" ht="15.75" customHeight="1">
      <c r="A860" s="149"/>
      <c r="B860" s="149"/>
      <c r="C860" s="149"/>
      <c r="D860" s="149"/>
      <c r="E860" s="149"/>
      <c r="F860" s="149"/>
      <c r="G860" s="149"/>
    </row>
    <row r="861" ht="15.75" customHeight="1">
      <c r="A861" s="149"/>
      <c r="B861" s="149"/>
      <c r="C861" s="149"/>
      <c r="D861" s="149"/>
      <c r="E861" s="149"/>
      <c r="F861" s="149"/>
      <c r="G861" s="149"/>
    </row>
    <row r="862" ht="15.75" customHeight="1">
      <c r="A862" s="149"/>
      <c r="B862" s="149"/>
      <c r="C862" s="149"/>
      <c r="D862" s="149"/>
      <c r="E862" s="149"/>
      <c r="F862" s="149"/>
      <c r="G862" s="149"/>
    </row>
    <row r="863" ht="15.75" customHeight="1">
      <c r="A863" s="149"/>
      <c r="B863" s="149"/>
      <c r="C863" s="149"/>
      <c r="D863" s="149"/>
      <c r="E863" s="149"/>
      <c r="F863" s="149"/>
      <c r="G863" s="149"/>
    </row>
    <row r="864" ht="15.75" customHeight="1">
      <c r="A864" s="149"/>
      <c r="B864" s="149"/>
      <c r="C864" s="149"/>
      <c r="D864" s="149"/>
      <c r="E864" s="149"/>
      <c r="F864" s="149"/>
      <c r="G864" s="149"/>
    </row>
    <row r="865" ht="15.75" customHeight="1">
      <c r="A865" s="149"/>
      <c r="B865" s="149"/>
      <c r="C865" s="149"/>
      <c r="D865" s="149"/>
      <c r="E865" s="149"/>
      <c r="F865" s="149"/>
      <c r="G865" s="149"/>
    </row>
    <row r="866" ht="15.75" customHeight="1">
      <c r="A866" s="149"/>
      <c r="B866" s="149"/>
      <c r="C866" s="149"/>
      <c r="D866" s="149"/>
      <c r="E866" s="149"/>
      <c r="F866" s="149"/>
      <c r="G866" s="149"/>
    </row>
    <row r="867" ht="15.75" customHeight="1">
      <c r="A867" s="149"/>
      <c r="B867" s="149"/>
      <c r="C867" s="149"/>
      <c r="D867" s="149"/>
      <c r="E867" s="149"/>
      <c r="F867" s="149"/>
      <c r="G867" s="149"/>
    </row>
    <row r="868" ht="15.75" customHeight="1">
      <c r="A868" s="149"/>
      <c r="B868" s="149"/>
      <c r="C868" s="149"/>
      <c r="D868" s="149"/>
      <c r="E868" s="149"/>
      <c r="F868" s="149"/>
      <c r="G868" s="149"/>
    </row>
    <row r="869" ht="15.75" customHeight="1">
      <c r="A869" s="149"/>
      <c r="B869" s="149"/>
      <c r="C869" s="149"/>
      <c r="D869" s="149"/>
      <c r="E869" s="149"/>
      <c r="F869" s="149"/>
      <c r="G869" s="149"/>
    </row>
    <row r="870" ht="15.75" customHeight="1">
      <c r="A870" s="149"/>
      <c r="B870" s="149"/>
      <c r="C870" s="149"/>
      <c r="D870" s="149"/>
      <c r="E870" s="149"/>
      <c r="F870" s="149"/>
      <c r="G870" s="149"/>
    </row>
    <row r="871" ht="15.75" customHeight="1">
      <c r="A871" s="149"/>
      <c r="B871" s="149"/>
      <c r="C871" s="149"/>
      <c r="D871" s="149"/>
      <c r="E871" s="149"/>
      <c r="F871" s="149"/>
      <c r="G871" s="149"/>
    </row>
    <row r="872" ht="15.75" customHeight="1">
      <c r="A872" s="149"/>
      <c r="B872" s="149"/>
      <c r="C872" s="149"/>
      <c r="D872" s="149"/>
      <c r="E872" s="149"/>
      <c r="F872" s="149"/>
      <c r="G872" s="149"/>
    </row>
    <row r="873" ht="15.75" customHeight="1">
      <c r="A873" s="149"/>
      <c r="B873" s="149"/>
      <c r="C873" s="149"/>
      <c r="D873" s="149"/>
      <c r="E873" s="149"/>
      <c r="F873" s="149"/>
      <c r="G873" s="149"/>
    </row>
    <row r="874" ht="15.75" customHeight="1">
      <c r="A874" s="149"/>
      <c r="B874" s="149"/>
      <c r="C874" s="149"/>
      <c r="D874" s="149"/>
      <c r="E874" s="149"/>
      <c r="F874" s="149"/>
      <c r="G874" s="149"/>
    </row>
    <row r="875" ht="15.75" customHeight="1">
      <c r="A875" s="149"/>
      <c r="B875" s="149"/>
      <c r="C875" s="149"/>
      <c r="D875" s="149"/>
      <c r="E875" s="149"/>
      <c r="F875" s="149"/>
      <c r="G875" s="149"/>
    </row>
    <row r="876" ht="15.75" customHeight="1">
      <c r="A876" s="149"/>
      <c r="B876" s="149"/>
      <c r="C876" s="149"/>
      <c r="D876" s="149"/>
      <c r="E876" s="149"/>
      <c r="F876" s="149"/>
      <c r="G876" s="149"/>
    </row>
    <row r="877" ht="15.75" customHeight="1">
      <c r="A877" s="149"/>
      <c r="B877" s="149"/>
      <c r="C877" s="149"/>
      <c r="D877" s="149"/>
      <c r="E877" s="149"/>
      <c r="F877" s="149"/>
      <c r="G877" s="149"/>
    </row>
    <row r="878" ht="15.75" customHeight="1">
      <c r="A878" s="149"/>
      <c r="B878" s="149"/>
      <c r="C878" s="149"/>
      <c r="D878" s="149"/>
      <c r="E878" s="149"/>
      <c r="F878" s="149"/>
      <c r="G878" s="149"/>
    </row>
    <row r="879" ht="15.75" customHeight="1">
      <c r="A879" s="149"/>
      <c r="B879" s="149"/>
      <c r="C879" s="149"/>
      <c r="D879" s="149"/>
      <c r="E879" s="149"/>
      <c r="F879" s="149"/>
      <c r="G879" s="149"/>
    </row>
    <row r="880" ht="15.75" customHeight="1">
      <c r="A880" s="149"/>
      <c r="B880" s="149"/>
      <c r="C880" s="149"/>
      <c r="D880" s="149"/>
      <c r="E880" s="149"/>
      <c r="F880" s="149"/>
      <c r="G880" s="149"/>
    </row>
    <row r="881" ht="15.75" customHeight="1">
      <c r="A881" s="149"/>
      <c r="B881" s="149"/>
      <c r="C881" s="149"/>
      <c r="D881" s="149"/>
      <c r="E881" s="149"/>
      <c r="F881" s="149"/>
      <c r="G881" s="149"/>
    </row>
    <row r="882" ht="15.75" customHeight="1">
      <c r="A882" s="149"/>
      <c r="B882" s="149"/>
      <c r="C882" s="149"/>
      <c r="D882" s="149"/>
      <c r="E882" s="149"/>
      <c r="F882" s="149"/>
      <c r="G882" s="149"/>
    </row>
    <row r="883" ht="15.75" customHeight="1">
      <c r="A883" s="149"/>
      <c r="B883" s="149"/>
      <c r="C883" s="149"/>
      <c r="D883" s="149"/>
      <c r="E883" s="149"/>
      <c r="F883" s="149"/>
      <c r="G883" s="149"/>
    </row>
    <row r="884" ht="15.75" customHeight="1">
      <c r="A884" s="149"/>
      <c r="B884" s="149"/>
      <c r="C884" s="149"/>
      <c r="D884" s="149"/>
      <c r="E884" s="149"/>
      <c r="F884" s="149"/>
      <c r="G884" s="149"/>
    </row>
    <row r="885" ht="15.75" customHeight="1">
      <c r="A885" s="149"/>
      <c r="B885" s="149"/>
      <c r="C885" s="149"/>
      <c r="D885" s="149"/>
      <c r="E885" s="149"/>
      <c r="F885" s="149"/>
      <c r="G885" s="149"/>
    </row>
    <row r="886" ht="15.75" customHeight="1">
      <c r="A886" s="149"/>
      <c r="B886" s="149"/>
      <c r="C886" s="149"/>
      <c r="D886" s="149"/>
      <c r="E886" s="149"/>
      <c r="F886" s="149"/>
      <c r="G886" s="149"/>
    </row>
    <row r="887" ht="15.75" customHeight="1">
      <c r="A887" s="149"/>
      <c r="B887" s="149"/>
      <c r="C887" s="149"/>
      <c r="D887" s="149"/>
      <c r="E887" s="149"/>
      <c r="F887" s="149"/>
      <c r="G887" s="149"/>
    </row>
    <row r="888" ht="15.75" customHeight="1">
      <c r="A888" s="149"/>
      <c r="B888" s="149"/>
      <c r="C888" s="149"/>
      <c r="D888" s="149"/>
      <c r="E888" s="149"/>
      <c r="F888" s="149"/>
      <c r="G888" s="149"/>
    </row>
    <row r="889" ht="15.75" customHeight="1">
      <c r="A889" s="149"/>
      <c r="B889" s="149"/>
      <c r="C889" s="149"/>
      <c r="D889" s="149"/>
      <c r="E889" s="149"/>
      <c r="F889" s="149"/>
      <c r="G889" s="149"/>
    </row>
    <row r="890" ht="15.75" customHeight="1">
      <c r="A890" s="149"/>
      <c r="B890" s="149"/>
      <c r="C890" s="149"/>
      <c r="D890" s="149"/>
      <c r="E890" s="149"/>
      <c r="F890" s="149"/>
      <c r="G890" s="149"/>
    </row>
    <row r="891" ht="15.75" customHeight="1">
      <c r="A891" s="149"/>
      <c r="B891" s="149"/>
      <c r="C891" s="149"/>
      <c r="D891" s="149"/>
      <c r="E891" s="149"/>
      <c r="F891" s="149"/>
      <c r="G891" s="149"/>
    </row>
    <row r="892" ht="15.75" customHeight="1">
      <c r="A892" s="149"/>
      <c r="B892" s="149"/>
      <c r="C892" s="149"/>
      <c r="D892" s="149"/>
      <c r="E892" s="149"/>
      <c r="F892" s="149"/>
      <c r="G892" s="149"/>
    </row>
    <row r="893" ht="15.75" customHeight="1">
      <c r="A893" s="149"/>
      <c r="B893" s="149"/>
      <c r="C893" s="149"/>
      <c r="D893" s="149"/>
      <c r="E893" s="149"/>
      <c r="F893" s="149"/>
      <c r="G893" s="149"/>
    </row>
    <row r="894" ht="15.75" customHeight="1">
      <c r="A894" s="149"/>
      <c r="B894" s="149"/>
      <c r="C894" s="149"/>
      <c r="D894" s="149"/>
      <c r="E894" s="149"/>
      <c r="F894" s="149"/>
      <c r="G894" s="149"/>
    </row>
    <row r="895" ht="15.75" customHeight="1">
      <c r="A895" s="149"/>
      <c r="B895" s="149"/>
      <c r="C895" s="149"/>
      <c r="D895" s="149"/>
      <c r="E895" s="149"/>
      <c r="F895" s="149"/>
      <c r="G895" s="149"/>
    </row>
    <row r="896" ht="15.75" customHeight="1">
      <c r="A896" s="149"/>
      <c r="B896" s="149"/>
      <c r="C896" s="149"/>
      <c r="D896" s="149"/>
      <c r="E896" s="149"/>
      <c r="F896" s="149"/>
      <c r="G896" s="149"/>
    </row>
    <row r="897" ht="15.75" customHeight="1">
      <c r="A897" s="149"/>
      <c r="B897" s="149"/>
      <c r="C897" s="149"/>
      <c r="D897" s="149"/>
      <c r="E897" s="149"/>
      <c r="F897" s="149"/>
      <c r="G897" s="149"/>
    </row>
    <row r="898" ht="15.75" customHeight="1">
      <c r="A898" s="149"/>
      <c r="B898" s="149"/>
      <c r="C898" s="149"/>
      <c r="D898" s="149"/>
      <c r="E898" s="149"/>
      <c r="F898" s="149"/>
      <c r="G898" s="149"/>
    </row>
    <row r="899" ht="15.75" customHeight="1">
      <c r="A899" s="149"/>
      <c r="B899" s="149"/>
      <c r="C899" s="149"/>
      <c r="D899" s="149"/>
      <c r="E899" s="149"/>
      <c r="F899" s="149"/>
      <c r="G899" s="149"/>
    </row>
    <row r="900" ht="15.75" customHeight="1">
      <c r="A900" s="149"/>
      <c r="B900" s="149"/>
      <c r="C900" s="149"/>
      <c r="D900" s="149"/>
      <c r="E900" s="149"/>
      <c r="F900" s="149"/>
      <c r="G900" s="149"/>
    </row>
    <row r="901" ht="15.75" customHeight="1">
      <c r="A901" s="149"/>
      <c r="B901" s="149"/>
      <c r="C901" s="149"/>
      <c r="D901" s="149"/>
      <c r="E901" s="149"/>
      <c r="F901" s="149"/>
      <c r="G901" s="149"/>
    </row>
    <row r="902" ht="15.75" customHeight="1">
      <c r="A902" s="149"/>
      <c r="B902" s="149"/>
      <c r="C902" s="149"/>
      <c r="D902" s="149"/>
      <c r="E902" s="149"/>
      <c r="F902" s="149"/>
      <c r="G902" s="149"/>
    </row>
    <row r="903" ht="15.75" customHeight="1">
      <c r="A903" s="149"/>
      <c r="B903" s="149"/>
      <c r="C903" s="149"/>
      <c r="D903" s="149"/>
      <c r="E903" s="149"/>
      <c r="F903" s="149"/>
      <c r="G903" s="149"/>
    </row>
    <row r="904" ht="15.75" customHeight="1">
      <c r="A904" s="149"/>
      <c r="B904" s="149"/>
      <c r="C904" s="149"/>
      <c r="D904" s="149"/>
      <c r="E904" s="149"/>
      <c r="F904" s="149"/>
      <c r="G904" s="149"/>
    </row>
    <row r="905" ht="15.75" customHeight="1">
      <c r="A905" s="149"/>
      <c r="B905" s="149"/>
      <c r="C905" s="149"/>
      <c r="D905" s="149"/>
      <c r="E905" s="149"/>
      <c r="F905" s="149"/>
      <c r="G905" s="149"/>
    </row>
    <row r="906" ht="15.75" customHeight="1">
      <c r="A906" s="149"/>
      <c r="B906" s="149"/>
      <c r="C906" s="149"/>
      <c r="D906" s="149"/>
      <c r="E906" s="149"/>
      <c r="F906" s="149"/>
      <c r="G906" s="149"/>
    </row>
    <row r="907" ht="15.75" customHeight="1">
      <c r="A907" s="149"/>
      <c r="B907" s="149"/>
      <c r="C907" s="149"/>
      <c r="D907" s="149"/>
      <c r="E907" s="149"/>
      <c r="F907" s="149"/>
      <c r="G907" s="149"/>
    </row>
    <row r="908" ht="15.75" customHeight="1">
      <c r="A908" s="149"/>
      <c r="B908" s="149"/>
      <c r="C908" s="149"/>
      <c r="D908" s="149"/>
      <c r="E908" s="149"/>
      <c r="F908" s="149"/>
      <c r="G908" s="149"/>
    </row>
    <row r="909" ht="15.75" customHeight="1">
      <c r="A909" s="149"/>
      <c r="B909" s="149"/>
      <c r="C909" s="149"/>
      <c r="D909" s="149"/>
      <c r="E909" s="149"/>
      <c r="F909" s="149"/>
      <c r="G909" s="149"/>
    </row>
    <row r="910" ht="15.75" customHeight="1">
      <c r="A910" s="149"/>
      <c r="B910" s="149"/>
      <c r="C910" s="149"/>
      <c r="D910" s="149"/>
      <c r="E910" s="149"/>
      <c r="F910" s="149"/>
      <c r="G910" s="149"/>
    </row>
    <row r="911" ht="15.75" customHeight="1">
      <c r="A911" s="149"/>
      <c r="B911" s="149"/>
      <c r="C911" s="149"/>
      <c r="D911" s="149"/>
      <c r="E911" s="149"/>
      <c r="F911" s="149"/>
      <c r="G911" s="149"/>
    </row>
    <row r="912" ht="15.75" customHeight="1">
      <c r="A912" s="149"/>
      <c r="B912" s="149"/>
      <c r="C912" s="149"/>
      <c r="D912" s="149"/>
      <c r="E912" s="149"/>
      <c r="F912" s="149"/>
      <c r="G912" s="149"/>
    </row>
    <row r="913" ht="15.75" customHeight="1">
      <c r="A913" s="149"/>
      <c r="B913" s="149"/>
      <c r="C913" s="149"/>
      <c r="D913" s="149"/>
      <c r="E913" s="149"/>
      <c r="F913" s="149"/>
      <c r="G913" s="149"/>
    </row>
    <row r="914" ht="15.75" customHeight="1">
      <c r="A914" s="149"/>
      <c r="B914" s="149"/>
      <c r="C914" s="149"/>
      <c r="D914" s="149"/>
      <c r="E914" s="149"/>
      <c r="F914" s="149"/>
      <c r="G914" s="149"/>
    </row>
    <row r="915" ht="15.75" customHeight="1">
      <c r="A915" s="149"/>
      <c r="B915" s="149"/>
      <c r="C915" s="149"/>
      <c r="D915" s="149"/>
      <c r="E915" s="149"/>
      <c r="F915" s="149"/>
      <c r="G915" s="149"/>
    </row>
    <row r="916" ht="15.75" customHeight="1">
      <c r="A916" s="149"/>
      <c r="B916" s="149"/>
      <c r="C916" s="149"/>
      <c r="D916" s="149"/>
      <c r="E916" s="149"/>
      <c r="F916" s="149"/>
      <c r="G916" s="149"/>
    </row>
    <row r="917" ht="15.75" customHeight="1">
      <c r="A917" s="149"/>
      <c r="B917" s="149"/>
      <c r="C917" s="149"/>
      <c r="D917" s="149"/>
      <c r="E917" s="149"/>
      <c r="F917" s="149"/>
      <c r="G917" s="149"/>
    </row>
    <row r="918" ht="15.75" customHeight="1">
      <c r="A918" s="149"/>
      <c r="B918" s="149"/>
      <c r="C918" s="149"/>
      <c r="D918" s="149"/>
      <c r="E918" s="149"/>
      <c r="F918" s="149"/>
      <c r="G918" s="149"/>
    </row>
    <row r="919" ht="15.75" customHeight="1">
      <c r="A919" s="149"/>
      <c r="B919" s="149"/>
      <c r="C919" s="149"/>
      <c r="D919" s="149"/>
      <c r="E919" s="149"/>
      <c r="F919" s="149"/>
      <c r="G919" s="149"/>
    </row>
    <row r="920" ht="15.75" customHeight="1">
      <c r="A920" s="149"/>
      <c r="B920" s="149"/>
      <c r="C920" s="149"/>
      <c r="D920" s="149"/>
      <c r="E920" s="149"/>
      <c r="F920" s="149"/>
      <c r="G920" s="149"/>
    </row>
    <row r="921" ht="15.75" customHeight="1">
      <c r="A921" s="149"/>
      <c r="B921" s="149"/>
      <c r="C921" s="149"/>
      <c r="D921" s="149"/>
      <c r="E921" s="149"/>
      <c r="F921" s="149"/>
      <c r="G921" s="149"/>
    </row>
    <row r="922" ht="15.75" customHeight="1">
      <c r="A922" s="149"/>
      <c r="B922" s="149"/>
      <c r="C922" s="149"/>
      <c r="D922" s="149"/>
      <c r="E922" s="149"/>
      <c r="F922" s="149"/>
      <c r="G922" s="149"/>
    </row>
    <row r="923" ht="15.75" customHeight="1">
      <c r="A923" s="149"/>
      <c r="B923" s="149"/>
      <c r="C923" s="149"/>
      <c r="D923" s="149"/>
      <c r="E923" s="149"/>
      <c r="F923" s="149"/>
      <c r="G923" s="149"/>
    </row>
    <row r="924" ht="15.75" customHeight="1">
      <c r="A924" s="149"/>
      <c r="B924" s="149"/>
      <c r="C924" s="149"/>
      <c r="D924" s="149"/>
      <c r="E924" s="149"/>
      <c r="F924" s="149"/>
      <c r="G924" s="149"/>
    </row>
    <row r="925" ht="15.75" customHeight="1">
      <c r="A925" s="149"/>
      <c r="B925" s="149"/>
      <c r="C925" s="149"/>
      <c r="D925" s="149"/>
      <c r="E925" s="149"/>
      <c r="F925" s="149"/>
      <c r="G925" s="149"/>
    </row>
    <row r="926" ht="15.75" customHeight="1">
      <c r="A926" s="149"/>
      <c r="B926" s="149"/>
      <c r="C926" s="149"/>
      <c r="D926" s="149"/>
      <c r="E926" s="149"/>
      <c r="F926" s="149"/>
      <c r="G926" s="149"/>
    </row>
    <row r="927" ht="15.75" customHeight="1">
      <c r="A927" s="149"/>
      <c r="B927" s="149"/>
      <c r="C927" s="149"/>
      <c r="D927" s="149"/>
      <c r="E927" s="149"/>
      <c r="F927" s="149"/>
      <c r="G927" s="149"/>
    </row>
    <row r="928" ht="15.75" customHeight="1">
      <c r="A928" s="149"/>
      <c r="B928" s="149"/>
      <c r="C928" s="149"/>
      <c r="D928" s="149"/>
      <c r="E928" s="149"/>
      <c r="F928" s="149"/>
      <c r="G928" s="149"/>
    </row>
    <row r="929" ht="15.75" customHeight="1">
      <c r="A929" s="149"/>
      <c r="B929" s="149"/>
      <c r="C929" s="149"/>
      <c r="D929" s="149"/>
      <c r="E929" s="149"/>
      <c r="F929" s="149"/>
      <c r="G929" s="149"/>
    </row>
    <row r="930" ht="15.75" customHeight="1">
      <c r="A930" s="149"/>
      <c r="B930" s="149"/>
      <c r="C930" s="149"/>
      <c r="D930" s="149"/>
      <c r="E930" s="149"/>
      <c r="F930" s="149"/>
      <c r="G930" s="149"/>
    </row>
    <row r="931" ht="15.75" customHeight="1">
      <c r="A931" s="149"/>
      <c r="B931" s="149"/>
      <c r="C931" s="149"/>
      <c r="D931" s="149"/>
      <c r="E931" s="149"/>
      <c r="F931" s="149"/>
      <c r="G931" s="149"/>
    </row>
    <row r="932" ht="15.75" customHeight="1">
      <c r="A932" s="149"/>
      <c r="B932" s="149"/>
      <c r="C932" s="149"/>
      <c r="D932" s="149"/>
      <c r="E932" s="149"/>
      <c r="F932" s="149"/>
      <c r="G932" s="149"/>
    </row>
    <row r="933" ht="15.75" customHeight="1">
      <c r="A933" s="149"/>
      <c r="B933" s="149"/>
      <c r="C933" s="149"/>
      <c r="D933" s="149"/>
      <c r="E933" s="149"/>
      <c r="F933" s="149"/>
      <c r="G933" s="149"/>
    </row>
    <row r="934" ht="15.75" customHeight="1">
      <c r="A934" s="149"/>
      <c r="B934" s="149"/>
      <c r="C934" s="149"/>
      <c r="D934" s="149"/>
      <c r="E934" s="149"/>
      <c r="F934" s="149"/>
      <c r="G934" s="149"/>
    </row>
    <row r="935" ht="15.75" customHeight="1">
      <c r="A935" s="149"/>
      <c r="B935" s="149"/>
      <c r="C935" s="149"/>
      <c r="D935" s="149"/>
      <c r="E935" s="149"/>
      <c r="F935" s="149"/>
      <c r="G935" s="149"/>
    </row>
    <row r="936" ht="15.75" customHeight="1">
      <c r="A936" s="149"/>
      <c r="B936" s="149"/>
      <c r="C936" s="149"/>
      <c r="D936" s="149"/>
      <c r="E936" s="149"/>
      <c r="F936" s="149"/>
      <c r="G936" s="149"/>
    </row>
    <row r="937" ht="15.75" customHeight="1">
      <c r="A937" s="149"/>
      <c r="B937" s="149"/>
      <c r="C937" s="149"/>
      <c r="D937" s="149"/>
      <c r="E937" s="149"/>
      <c r="F937" s="149"/>
      <c r="G937" s="149"/>
    </row>
    <row r="938" ht="15.75" customHeight="1">
      <c r="A938" s="149"/>
      <c r="B938" s="149"/>
      <c r="C938" s="149"/>
      <c r="D938" s="149"/>
      <c r="E938" s="149"/>
      <c r="F938" s="149"/>
      <c r="G938" s="149"/>
    </row>
    <row r="939" ht="15.75" customHeight="1">
      <c r="A939" s="149"/>
      <c r="B939" s="149"/>
      <c r="C939" s="149"/>
      <c r="D939" s="149"/>
      <c r="E939" s="149"/>
      <c r="F939" s="149"/>
      <c r="G939" s="149"/>
    </row>
    <row r="940" ht="15.75" customHeight="1">
      <c r="A940" s="149"/>
      <c r="B940" s="149"/>
      <c r="C940" s="149"/>
      <c r="D940" s="149"/>
      <c r="E940" s="149"/>
      <c r="F940" s="149"/>
      <c r="G940" s="149"/>
    </row>
    <row r="941" ht="15.75" customHeight="1">
      <c r="A941" s="149"/>
      <c r="B941" s="149"/>
      <c r="C941" s="149"/>
      <c r="D941" s="149"/>
      <c r="E941" s="149"/>
      <c r="F941" s="149"/>
      <c r="G941" s="149"/>
    </row>
    <row r="942" ht="15.75" customHeight="1">
      <c r="A942" s="149"/>
      <c r="B942" s="149"/>
      <c r="C942" s="149"/>
      <c r="D942" s="149"/>
      <c r="E942" s="149"/>
      <c r="F942" s="149"/>
      <c r="G942" s="149"/>
    </row>
    <row r="943" ht="15.75" customHeight="1">
      <c r="A943" s="149"/>
      <c r="B943" s="149"/>
      <c r="C943" s="149"/>
      <c r="D943" s="149"/>
      <c r="E943" s="149"/>
      <c r="F943" s="149"/>
      <c r="G943" s="149"/>
    </row>
    <row r="944" ht="15.75" customHeight="1">
      <c r="A944" s="149"/>
      <c r="B944" s="149"/>
      <c r="C944" s="149"/>
      <c r="D944" s="149"/>
      <c r="E944" s="149"/>
      <c r="F944" s="149"/>
      <c r="G944" s="149"/>
    </row>
    <row r="945" ht="15.75" customHeight="1">
      <c r="A945" s="149"/>
      <c r="B945" s="149"/>
      <c r="C945" s="149"/>
      <c r="D945" s="149"/>
      <c r="E945" s="149"/>
      <c r="F945" s="149"/>
      <c r="G945" s="149"/>
    </row>
    <row r="946" ht="15.75" customHeight="1">
      <c r="A946" s="149"/>
      <c r="B946" s="149"/>
      <c r="C946" s="149"/>
      <c r="D946" s="149"/>
      <c r="E946" s="149"/>
      <c r="F946" s="149"/>
      <c r="G946" s="149"/>
    </row>
    <row r="947" ht="15.75" customHeight="1">
      <c r="A947" s="149"/>
      <c r="B947" s="149"/>
      <c r="C947" s="149"/>
      <c r="D947" s="149"/>
      <c r="E947" s="149"/>
      <c r="F947" s="149"/>
      <c r="G947" s="149"/>
    </row>
    <row r="948" ht="15.75" customHeight="1">
      <c r="A948" s="149"/>
      <c r="B948" s="149"/>
      <c r="C948" s="149"/>
      <c r="D948" s="149"/>
      <c r="E948" s="149"/>
      <c r="F948" s="149"/>
      <c r="G948" s="149"/>
    </row>
    <row r="949" ht="15.75" customHeight="1">
      <c r="A949" s="149"/>
      <c r="B949" s="149"/>
      <c r="C949" s="149"/>
      <c r="D949" s="149"/>
      <c r="E949" s="149"/>
      <c r="F949" s="149"/>
      <c r="G949" s="149"/>
    </row>
    <row r="950" ht="15.75" customHeight="1">
      <c r="A950" s="149"/>
      <c r="B950" s="149"/>
      <c r="C950" s="149"/>
      <c r="D950" s="149"/>
      <c r="E950" s="149"/>
      <c r="F950" s="149"/>
      <c r="G950" s="149"/>
    </row>
    <row r="951" ht="15.75" customHeight="1">
      <c r="A951" s="149"/>
      <c r="B951" s="149"/>
      <c r="C951" s="149"/>
      <c r="D951" s="149"/>
      <c r="E951" s="149"/>
      <c r="F951" s="149"/>
      <c r="G951" s="149"/>
    </row>
    <row r="952" ht="15.75" customHeight="1">
      <c r="A952" s="149"/>
      <c r="B952" s="149"/>
      <c r="C952" s="149"/>
      <c r="D952" s="149"/>
      <c r="E952" s="149"/>
      <c r="F952" s="149"/>
      <c r="G952" s="149"/>
    </row>
    <row r="953" ht="15.75" customHeight="1">
      <c r="A953" s="149"/>
      <c r="B953" s="149"/>
      <c r="C953" s="149"/>
      <c r="D953" s="149"/>
      <c r="E953" s="149"/>
      <c r="F953" s="149"/>
      <c r="G953" s="149"/>
    </row>
    <row r="954" ht="15.75" customHeight="1">
      <c r="A954" s="149"/>
      <c r="B954" s="149"/>
      <c r="C954" s="149"/>
      <c r="D954" s="149"/>
      <c r="E954" s="149"/>
      <c r="F954" s="149"/>
      <c r="G954" s="149"/>
    </row>
    <row r="955" ht="15.75" customHeight="1">
      <c r="A955" s="149"/>
      <c r="B955" s="149"/>
      <c r="C955" s="149"/>
      <c r="D955" s="149"/>
      <c r="E955" s="149"/>
      <c r="F955" s="149"/>
      <c r="G955" s="149"/>
    </row>
    <row r="956" ht="15.75" customHeight="1">
      <c r="A956" s="149"/>
      <c r="B956" s="149"/>
      <c r="C956" s="149"/>
      <c r="D956" s="149"/>
      <c r="E956" s="149"/>
      <c r="F956" s="149"/>
      <c r="G956" s="149"/>
    </row>
    <row r="957" ht="15.75" customHeight="1">
      <c r="A957" s="149"/>
      <c r="B957" s="149"/>
      <c r="C957" s="149"/>
      <c r="D957" s="149"/>
      <c r="E957" s="149"/>
      <c r="F957" s="149"/>
      <c r="G957" s="149"/>
    </row>
    <row r="958" ht="15.75" customHeight="1">
      <c r="A958" s="149"/>
      <c r="B958" s="149"/>
      <c r="C958" s="149"/>
      <c r="D958" s="149"/>
      <c r="E958" s="149"/>
      <c r="F958" s="149"/>
      <c r="G958" s="149"/>
    </row>
    <row r="959" ht="15.75" customHeight="1">
      <c r="A959" s="149"/>
      <c r="B959" s="149"/>
      <c r="C959" s="149"/>
      <c r="D959" s="149"/>
      <c r="E959" s="149"/>
      <c r="F959" s="149"/>
      <c r="G959" s="149"/>
    </row>
    <row r="960" ht="15.75" customHeight="1">
      <c r="A960" s="149"/>
      <c r="B960" s="149"/>
      <c r="C960" s="149"/>
      <c r="D960" s="149"/>
      <c r="E960" s="149"/>
      <c r="F960" s="149"/>
      <c r="G960" s="149"/>
    </row>
    <row r="961" ht="15.75" customHeight="1">
      <c r="A961" s="149"/>
      <c r="B961" s="149"/>
      <c r="C961" s="149"/>
      <c r="D961" s="149"/>
      <c r="E961" s="149"/>
      <c r="F961" s="149"/>
      <c r="G961" s="149"/>
    </row>
    <row r="962" ht="15.75" customHeight="1">
      <c r="A962" s="149"/>
      <c r="B962" s="149"/>
      <c r="C962" s="149"/>
      <c r="D962" s="149"/>
      <c r="E962" s="149"/>
      <c r="F962" s="149"/>
      <c r="G962" s="149"/>
    </row>
    <row r="963" ht="15.75" customHeight="1">
      <c r="A963" s="149"/>
      <c r="B963" s="149"/>
      <c r="C963" s="149"/>
      <c r="D963" s="149"/>
      <c r="E963" s="149"/>
      <c r="F963" s="149"/>
      <c r="G963" s="149"/>
    </row>
    <row r="964" ht="15.75" customHeight="1">
      <c r="A964" s="149"/>
      <c r="B964" s="149"/>
      <c r="C964" s="149"/>
      <c r="D964" s="149"/>
      <c r="E964" s="149"/>
      <c r="F964" s="149"/>
      <c r="G964" s="149"/>
    </row>
    <row r="965" ht="15.75" customHeight="1">
      <c r="A965" s="149"/>
      <c r="B965" s="149"/>
      <c r="C965" s="149"/>
      <c r="D965" s="149"/>
      <c r="E965" s="149"/>
      <c r="F965" s="149"/>
      <c r="G965" s="149"/>
    </row>
    <row r="966" ht="15.75" customHeight="1">
      <c r="A966" s="149"/>
      <c r="B966" s="149"/>
      <c r="C966" s="149"/>
      <c r="D966" s="149"/>
      <c r="E966" s="149"/>
      <c r="F966" s="149"/>
      <c r="G966" s="149"/>
    </row>
    <row r="967" ht="15.75" customHeight="1">
      <c r="A967" s="149"/>
      <c r="B967" s="149"/>
      <c r="C967" s="149"/>
      <c r="D967" s="149"/>
      <c r="E967" s="149"/>
      <c r="F967" s="149"/>
      <c r="G967" s="149"/>
    </row>
    <row r="968" ht="15.75" customHeight="1">
      <c r="A968" s="149"/>
      <c r="B968" s="149"/>
      <c r="C968" s="149"/>
      <c r="D968" s="149"/>
      <c r="E968" s="149"/>
      <c r="F968" s="149"/>
      <c r="G968" s="149"/>
    </row>
    <row r="969" ht="15.75" customHeight="1">
      <c r="A969" s="149"/>
      <c r="B969" s="149"/>
      <c r="C969" s="149"/>
      <c r="D969" s="149"/>
      <c r="E969" s="149"/>
      <c r="F969" s="149"/>
      <c r="G969" s="149"/>
    </row>
    <row r="970" ht="15.75" customHeight="1">
      <c r="A970" s="149"/>
      <c r="B970" s="149"/>
      <c r="C970" s="149"/>
      <c r="D970" s="149"/>
      <c r="E970" s="149"/>
      <c r="F970" s="149"/>
      <c r="G970" s="149"/>
    </row>
    <row r="971" ht="15.75" customHeight="1">
      <c r="A971" s="149"/>
      <c r="B971" s="149"/>
      <c r="C971" s="149"/>
      <c r="D971" s="149"/>
      <c r="E971" s="149"/>
      <c r="F971" s="149"/>
      <c r="G971" s="149"/>
    </row>
    <row r="972" ht="15.75" customHeight="1">
      <c r="A972" s="149"/>
      <c r="B972" s="149"/>
      <c r="C972" s="149"/>
      <c r="D972" s="149"/>
      <c r="E972" s="149"/>
      <c r="F972" s="149"/>
      <c r="G972" s="149"/>
    </row>
    <row r="973" ht="15.75" customHeight="1">
      <c r="A973" s="149"/>
      <c r="B973" s="149"/>
      <c r="C973" s="149"/>
      <c r="D973" s="149"/>
      <c r="E973" s="149"/>
      <c r="F973" s="149"/>
      <c r="G973" s="149"/>
    </row>
    <row r="974" ht="15.75" customHeight="1">
      <c r="A974" s="149"/>
      <c r="B974" s="149"/>
      <c r="C974" s="149"/>
      <c r="D974" s="149"/>
      <c r="E974" s="149"/>
      <c r="F974" s="149"/>
      <c r="G974" s="149"/>
    </row>
    <row r="975" ht="15.75" customHeight="1">
      <c r="A975" s="149"/>
      <c r="B975" s="149"/>
      <c r="C975" s="149"/>
      <c r="D975" s="149"/>
      <c r="E975" s="149"/>
      <c r="F975" s="149"/>
      <c r="G975" s="149"/>
    </row>
    <row r="976" ht="15.75" customHeight="1">
      <c r="A976" s="149"/>
      <c r="B976" s="149"/>
      <c r="C976" s="149"/>
      <c r="D976" s="149"/>
      <c r="E976" s="149"/>
      <c r="F976" s="149"/>
      <c r="G976" s="149"/>
    </row>
    <row r="977" ht="15.75" customHeight="1">
      <c r="A977" s="149"/>
      <c r="B977" s="149"/>
      <c r="C977" s="149"/>
      <c r="D977" s="149"/>
      <c r="E977" s="149"/>
      <c r="F977" s="149"/>
      <c r="G977" s="149"/>
    </row>
    <row r="978" ht="15.75" customHeight="1">
      <c r="A978" s="149"/>
      <c r="B978" s="149"/>
      <c r="C978" s="149"/>
      <c r="D978" s="149"/>
      <c r="E978" s="149"/>
      <c r="F978" s="149"/>
      <c r="G978" s="149"/>
    </row>
    <row r="979" ht="15.75" customHeight="1">
      <c r="A979" s="149"/>
      <c r="B979" s="149"/>
      <c r="C979" s="149"/>
      <c r="D979" s="149"/>
      <c r="E979" s="149"/>
      <c r="F979" s="149"/>
      <c r="G979" s="149"/>
    </row>
    <row r="980" ht="15.75" customHeight="1">
      <c r="A980" s="149"/>
      <c r="B980" s="149"/>
      <c r="C980" s="149"/>
      <c r="D980" s="149"/>
      <c r="E980" s="149"/>
      <c r="F980" s="149"/>
      <c r="G980" s="149"/>
    </row>
    <row r="981" ht="15.75" customHeight="1">
      <c r="A981" s="149"/>
      <c r="B981" s="149"/>
      <c r="C981" s="149"/>
      <c r="D981" s="149"/>
      <c r="E981" s="149"/>
      <c r="F981" s="149"/>
      <c r="G981" s="149"/>
    </row>
    <row r="982" ht="15.75" customHeight="1">
      <c r="A982" s="149"/>
      <c r="B982" s="149"/>
      <c r="C982" s="149"/>
      <c r="D982" s="149"/>
      <c r="E982" s="149"/>
      <c r="F982" s="149"/>
      <c r="G982" s="149"/>
    </row>
    <row r="983" ht="15.75" customHeight="1">
      <c r="A983" s="149"/>
      <c r="B983" s="149"/>
      <c r="C983" s="149"/>
      <c r="D983" s="149"/>
      <c r="E983" s="149"/>
      <c r="F983" s="149"/>
      <c r="G983" s="149"/>
    </row>
    <row r="984" ht="15.75" customHeight="1">
      <c r="A984" s="149"/>
      <c r="B984" s="149"/>
      <c r="C984" s="149"/>
      <c r="D984" s="149"/>
      <c r="E984" s="149"/>
      <c r="F984" s="149"/>
      <c r="G984" s="149"/>
    </row>
    <row r="985" ht="15.75" customHeight="1">
      <c r="A985" s="149"/>
      <c r="B985" s="149"/>
      <c r="C985" s="149"/>
      <c r="D985" s="149"/>
      <c r="E985" s="149"/>
      <c r="F985" s="149"/>
      <c r="G985" s="149"/>
    </row>
    <row r="986" ht="15.75" customHeight="1">
      <c r="A986" s="149"/>
      <c r="B986" s="149"/>
      <c r="C986" s="149"/>
      <c r="D986" s="149"/>
      <c r="E986" s="149"/>
      <c r="F986" s="149"/>
      <c r="G986" s="149"/>
    </row>
    <row r="987" ht="15.75" customHeight="1">
      <c r="A987" s="149"/>
      <c r="B987" s="149"/>
      <c r="C987" s="149"/>
      <c r="D987" s="149"/>
      <c r="E987" s="149"/>
      <c r="F987" s="149"/>
      <c r="G987" s="149"/>
    </row>
    <row r="988" ht="15.75" customHeight="1">
      <c r="A988" s="149"/>
      <c r="B988" s="149"/>
      <c r="C988" s="149"/>
      <c r="D988" s="149"/>
      <c r="E988" s="149"/>
      <c r="F988" s="149"/>
      <c r="G988" s="149"/>
    </row>
    <row r="989" ht="15.75" customHeight="1">
      <c r="A989" s="149"/>
      <c r="B989" s="149"/>
      <c r="C989" s="149"/>
      <c r="D989" s="149"/>
      <c r="E989" s="149"/>
      <c r="F989" s="149"/>
      <c r="G989" s="149"/>
    </row>
    <row r="990" ht="15.75" customHeight="1">
      <c r="A990" s="149"/>
      <c r="B990" s="149"/>
      <c r="C990" s="149"/>
      <c r="D990" s="149"/>
      <c r="E990" s="149"/>
      <c r="F990" s="149"/>
      <c r="G990" s="149"/>
    </row>
    <row r="991" ht="15.75" customHeight="1">
      <c r="A991" s="149"/>
      <c r="B991" s="149"/>
      <c r="C991" s="149"/>
      <c r="D991" s="149"/>
      <c r="E991" s="149"/>
      <c r="F991" s="149"/>
      <c r="G991" s="149"/>
    </row>
    <row r="992" ht="15.75" customHeight="1">
      <c r="A992" s="149"/>
      <c r="B992" s="149"/>
      <c r="C992" s="149"/>
      <c r="D992" s="149"/>
      <c r="E992" s="149"/>
      <c r="F992" s="149"/>
      <c r="G992" s="149"/>
    </row>
    <row r="993" ht="15.75" customHeight="1">
      <c r="A993" s="149"/>
      <c r="B993" s="149"/>
      <c r="C993" s="149"/>
      <c r="D993" s="149"/>
      <c r="E993" s="149"/>
      <c r="F993" s="149"/>
      <c r="G993" s="149"/>
    </row>
    <row r="994" ht="15.75" customHeight="1">
      <c r="A994" s="149"/>
      <c r="B994" s="149"/>
      <c r="C994" s="149"/>
      <c r="D994" s="149"/>
      <c r="E994" s="149"/>
      <c r="F994" s="149"/>
      <c r="G994" s="149"/>
    </row>
    <row r="995" ht="15.75" customHeight="1">
      <c r="A995" s="149"/>
      <c r="B995" s="149"/>
      <c r="C995" s="149"/>
      <c r="D995" s="149"/>
      <c r="E995" s="149"/>
      <c r="F995" s="149"/>
      <c r="G995" s="149"/>
    </row>
    <row r="996" ht="15.75" customHeight="1">
      <c r="A996" s="149"/>
      <c r="B996" s="149"/>
      <c r="C996" s="149"/>
      <c r="D996" s="149"/>
      <c r="E996" s="149"/>
      <c r="F996" s="149"/>
      <c r="G996" s="149"/>
    </row>
    <row r="997" ht="15.75" customHeight="1">
      <c r="A997" s="149"/>
      <c r="B997" s="149"/>
      <c r="C997" s="149"/>
      <c r="D997" s="149"/>
      <c r="E997" s="149"/>
      <c r="F997" s="149"/>
      <c r="G997" s="149"/>
    </row>
    <row r="998" ht="15.75" customHeight="1">
      <c r="A998" s="149"/>
      <c r="B998" s="149"/>
      <c r="C998" s="149"/>
      <c r="D998" s="149"/>
      <c r="E998" s="149"/>
      <c r="F998" s="149"/>
      <c r="G998" s="149"/>
    </row>
    <row r="999" ht="15.75" customHeight="1">
      <c r="A999" s="149"/>
      <c r="B999" s="149"/>
      <c r="C999" s="149"/>
      <c r="D999" s="149"/>
      <c r="E999" s="149"/>
      <c r="F999" s="149"/>
      <c r="G999" s="149"/>
    </row>
    <row r="1000" ht="15.75" customHeight="1">
      <c r="A1000" s="149"/>
      <c r="B1000" s="149"/>
      <c r="C1000" s="149"/>
      <c r="D1000" s="149"/>
      <c r="E1000" s="149"/>
      <c r="F1000" s="149"/>
      <c r="G1000" s="149"/>
    </row>
  </sheetData>
  <mergeCells count="52">
    <mergeCell ref="A58:A59"/>
    <mergeCell ref="B58:B59"/>
    <mergeCell ref="A41:A42"/>
    <mergeCell ref="A49:A50"/>
    <mergeCell ref="B49:B50"/>
    <mergeCell ref="A52:A53"/>
    <mergeCell ref="B52:B53"/>
    <mergeCell ref="A55:A56"/>
    <mergeCell ref="B55:B56"/>
    <mergeCell ref="A3:H3"/>
    <mergeCell ref="A5:A6"/>
    <mergeCell ref="B5:B6"/>
    <mergeCell ref="A7:G7"/>
    <mergeCell ref="A8:A9"/>
    <mergeCell ref="B8:B9"/>
    <mergeCell ref="A10:G10"/>
    <mergeCell ref="A11:A12"/>
    <mergeCell ref="B11:B12"/>
    <mergeCell ref="A13:G13"/>
    <mergeCell ref="A14:A15"/>
    <mergeCell ref="B14:B15"/>
    <mergeCell ref="A16:G16"/>
    <mergeCell ref="A17:A18"/>
    <mergeCell ref="A28:G28"/>
    <mergeCell ref="A31:G31"/>
    <mergeCell ref="A34:G34"/>
    <mergeCell ref="A36:H36"/>
    <mergeCell ref="B17:B18"/>
    <mergeCell ref="A19:G19"/>
    <mergeCell ref="A20:A21"/>
    <mergeCell ref="B20:B21"/>
    <mergeCell ref="A22:G22"/>
    <mergeCell ref="B23:B24"/>
    <mergeCell ref="A25:G25"/>
    <mergeCell ref="A23:A24"/>
    <mergeCell ref="A26:A27"/>
    <mergeCell ref="B26:B27"/>
    <mergeCell ref="A29:A30"/>
    <mergeCell ref="B29:B30"/>
    <mergeCell ref="A32:A33"/>
    <mergeCell ref="B32:B33"/>
    <mergeCell ref="A51:G51"/>
    <mergeCell ref="A54:G54"/>
    <mergeCell ref="A57:G57"/>
    <mergeCell ref="A60:G60"/>
    <mergeCell ref="A38:A39"/>
    <mergeCell ref="B38:B39"/>
    <mergeCell ref="A40:G40"/>
    <mergeCell ref="B41:B42"/>
    <mergeCell ref="A43:G43"/>
    <mergeCell ref="A44:G44"/>
    <mergeCell ref="A47:H47"/>
  </mergeCells>
  <printOptions/>
  <pageMargins bottom="0.787401575" footer="0.0" header="0.0" left="0.511811024" right="0.511811024" top="0.7874015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8"/>
    <col customWidth="1" min="2" max="5" width="18.13"/>
    <col customWidth="1" min="6" max="6" width="7.63"/>
    <col customWidth="1" min="7" max="8" width="8.88"/>
    <col customWidth="1" min="9" max="26" width="7.63"/>
  </cols>
  <sheetData>
    <row r="1">
      <c r="A1" s="72" t="s">
        <v>749</v>
      </c>
      <c r="B1" s="72"/>
    </row>
    <row r="2">
      <c r="G2" s="162" t="s">
        <v>750</v>
      </c>
      <c r="H2" s="162" t="s">
        <v>751</v>
      </c>
    </row>
    <row r="3">
      <c r="A3" s="163" t="s">
        <v>752</v>
      </c>
      <c r="B3" s="83"/>
    </row>
    <row r="4" ht="27.75" customHeight="1">
      <c r="D4" s="164" t="s">
        <v>753</v>
      </c>
      <c r="E4" s="165"/>
      <c r="G4" s="166" t="s">
        <v>754</v>
      </c>
      <c r="H4" s="76"/>
    </row>
    <row r="5">
      <c r="A5" s="167" t="s">
        <v>755</v>
      </c>
      <c r="B5" s="168" t="s">
        <v>756</v>
      </c>
      <c r="C5" s="76"/>
      <c r="D5" s="168" t="s">
        <v>757</v>
      </c>
      <c r="E5" s="76"/>
      <c r="G5" s="169" t="s">
        <v>758</v>
      </c>
      <c r="H5" s="169" t="s">
        <v>759</v>
      </c>
    </row>
    <row r="6">
      <c r="A6" s="170" t="s">
        <v>760</v>
      </c>
      <c r="B6" s="171">
        <v>800.0</v>
      </c>
      <c r="C6" s="171">
        <v>1200.0</v>
      </c>
      <c r="D6" s="171">
        <f t="shared" ref="D6:E6" si="1">B6*1.5</f>
        <v>1200</v>
      </c>
      <c r="E6" s="171">
        <f t="shared" si="1"/>
        <v>1800</v>
      </c>
      <c r="G6" s="171">
        <f t="shared" ref="G6:G12" si="3">IF($H$2="Mínimo",MIN($B6:$C6),IF($H$2="Média",AVERAGE($B6:$C6),IF($H$2="Máximo",MAX($B6:$C6),"-")))</f>
        <v>1000</v>
      </c>
      <c r="H6" s="171">
        <f t="shared" ref="H6:H12" si="4">IF($H$2="Mínimo",MIN($D6:$E6),IF($H$2="Média",AVERAGE($D6:$E6),IF($H$2="Máximo",MAX($D6:$E6),"-")))</f>
        <v>1500</v>
      </c>
      <c r="I6" s="172" t="s">
        <v>761</v>
      </c>
    </row>
    <row r="7">
      <c r="A7" s="173" t="s">
        <v>762</v>
      </c>
      <c r="B7" s="174">
        <v>800.0</v>
      </c>
      <c r="C7" s="174">
        <v>1200.0</v>
      </c>
      <c r="D7" s="174">
        <f t="shared" ref="D7:E7" si="2">B7*1.5</f>
        <v>1200</v>
      </c>
      <c r="E7" s="174">
        <f t="shared" si="2"/>
        <v>1800</v>
      </c>
      <c r="G7" s="171">
        <f t="shared" si="3"/>
        <v>1000</v>
      </c>
      <c r="H7" s="171">
        <f t="shared" si="4"/>
        <v>1500</v>
      </c>
    </row>
    <row r="8">
      <c r="A8" s="173" t="s">
        <v>763</v>
      </c>
      <c r="B8" s="171">
        <v>360.0</v>
      </c>
      <c r="C8" s="171">
        <v>450.0</v>
      </c>
      <c r="D8" s="171">
        <f t="shared" ref="D8:E8" si="5">B8*1.5</f>
        <v>540</v>
      </c>
      <c r="E8" s="171">
        <f t="shared" si="5"/>
        <v>675</v>
      </c>
      <c r="G8" s="171">
        <f t="shared" si="3"/>
        <v>405</v>
      </c>
      <c r="H8" s="171">
        <f t="shared" si="4"/>
        <v>607.5</v>
      </c>
    </row>
    <row r="9">
      <c r="A9" s="173" t="s">
        <v>764</v>
      </c>
      <c r="B9" s="171">
        <v>1500.0</v>
      </c>
      <c r="C9" s="171">
        <v>2500.0</v>
      </c>
      <c r="D9" s="171">
        <f t="shared" ref="D9:E9" si="6">B9*1.5</f>
        <v>2250</v>
      </c>
      <c r="E9" s="171">
        <f t="shared" si="6"/>
        <v>3750</v>
      </c>
      <c r="G9" s="171">
        <f t="shared" si="3"/>
        <v>2000</v>
      </c>
      <c r="H9" s="171">
        <f t="shared" si="4"/>
        <v>3000</v>
      </c>
    </row>
    <row r="10">
      <c r="A10" s="173" t="s">
        <v>765</v>
      </c>
      <c r="B10" s="171">
        <v>1200.0</v>
      </c>
      <c r="C10" s="171">
        <v>1800.0</v>
      </c>
      <c r="D10" s="171">
        <f t="shared" ref="D10:E10" si="7">B10*1.5</f>
        <v>1800</v>
      </c>
      <c r="E10" s="171">
        <f t="shared" si="7"/>
        <v>2700</v>
      </c>
      <c r="G10" s="171">
        <f t="shared" si="3"/>
        <v>1500</v>
      </c>
      <c r="H10" s="171">
        <f t="shared" si="4"/>
        <v>2250</v>
      </c>
    </row>
    <row r="11">
      <c r="A11" s="173" t="s">
        <v>766</v>
      </c>
      <c r="B11" s="171">
        <v>1000.0</v>
      </c>
      <c r="C11" s="171">
        <v>1500.0</v>
      </c>
      <c r="D11" s="171">
        <f t="shared" ref="D11:E11" si="8">B11*1.5</f>
        <v>1500</v>
      </c>
      <c r="E11" s="171">
        <f t="shared" si="8"/>
        <v>2250</v>
      </c>
      <c r="G11" s="171">
        <f t="shared" si="3"/>
        <v>1250</v>
      </c>
      <c r="H11" s="171">
        <f t="shared" si="4"/>
        <v>1875</v>
      </c>
    </row>
    <row r="12">
      <c r="A12" s="173" t="s">
        <v>767</v>
      </c>
      <c r="B12" s="171">
        <v>200.0</v>
      </c>
      <c r="C12" s="171">
        <v>300.0</v>
      </c>
      <c r="D12" s="171">
        <f t="shared" ref="D12:E12" si="9">B12*1.5</f>
        <v>300</v>
      </c>
      <c r="E12" s="171">
        <f t="shared" si="9"/>
        <v>450</v>
      </c>
      <c r="G12" s="171">
        <f t="shared" si="3"/>
        <v>250</v>
      </c>
      <c r="H12" s="171">
        <f t="shared" si="4"/>
        <v>375</v>
      </c>
    </row>
    <row r="14">
      <c r="A14" s="151" t="s">
        <v>768</v>
      </c>
      <c r="B14" s="168" t="s">
        <v>756</v>
      </c>
      <c r="C14" s="76"/>
      <c r="D14" s="168" t="s">
        <v>757</v>
      </c>
      <c r="E14" s="76"/>
      <c r="G14" s="169" t="s">
        <v>758</v>
      </c>
      <c r="H14" s="169" t="s">
        <v>759</v>
      </c>
    </row>
    <row r="15">
      <c r="A15" s="175" t="s">
        <v>769</v>
      </c>
      <c r="B15" s="176">
        <v>1800.0</v>
      </c>
      <c r="C15" s="171">
        <v>2700.0</v>
      </c>
      <c r="D15" s="171">
        <f t="shared" ref="D15:E15" si="10">B15*1.5</f>
        <v>2700</v>
      </c>
      <c r="E15" s="171">
        <f t="shared" si="10"/>
        <v>4050</v>
      </c>
      <c r="G15" s="171">
        <f t="shared" ref="G15:G20" si="12">IF($H$2="Mínimo",MIN($B15:$C15),IF($H$2="Média",AVERAGE($B15:$C15),IF($H$2="Máximo",MAX($B15:$C15),"-")))</f>
        <v>2250</v>
      </c>
      <c r="H15" s="171">
        <f t="shared" ref="H15:H20" si="13">IF($H$2="Mínimo",MIN($D15:$E15),IF($H$2="Média",AVERAGE($D15:$E15),IF($H$2="Máximo",MAX($D15:$E15),"-")))</f>
        <v>3375</v>
      </c>
    </row>
    <row r="16">
      <c r="A16" s="175" t="s">
        <v>770</v>
      </c>
      <c r="B16" s="176">
        <v>6000.0</v>
      </c>
      <c r="C16" s="171">
        <v>9000.0</v>
      </c>
      <c r="D16" s="171">
        <f t="shared" ref="D16:E16" si="11">B16*1.5</f>
        <v>9000</v>
      </c>
      <c r="E16" s="171">
        <f t="shared" si="11"/>
        <v>13500</v>
      </c>
      <c r="G16" s="171">
        <f t="shared" si="12"/>
        <v>7500</v>
      </c>
      <c r="H16" s="171">
        <f t="shared" si="13"/>
        <v>11250</v>
      </c>
    </row>
    <row r="17">
      <c r="A17" s="175" t="s">
        <v>771</v>
      </c>
      <c r="B17" s="176">
        <v>1800.0</v>
      </c>
      <c r="C17" s="171">
        <v>2700.0</v>
      </c>
      <c r="D17" s="171">
        <f t="shared" ref="D17:E17" si="14">B17*1.5</f>
        <v>2700</v>
      </c>
      <c r="E17" s="171">
        <f t="shared" si="14"/>
        <v>4050</v>
      </c>
      <c r="G17" s="171">
        <f t="shared" si="12"/>
        <v>2250</v>
      </c>
      <c r="H17" s="171">
        <f t="shared" si="13"/>
        <v>3375</v>
      </c>
    </row>
    <row r="18">
      <c r="A18" s="175" t="s">
        <v>772</v>
      </c>
      <c r="B18" s="176">
        <v>1800.0</v>
      </c>
      <c r="C18" s="171">
        <v>2700.0</v>
      </c>
      <c r="D18" s="171">
        <f t="shared" ref="D18:E18" si="15">B18*1.5</f>
        <v>2700</v>
      </c>
      <c r="E18" s="171">
        <f t="shared" si="15"/>
        <v>4050</v>
      </c>
      <c r="G18" s="171">
        <f t="shared" si="12"/>
        <v>2250</v>
      </c>
      <c r="H18" s="171">
        <f t="shared" si="13"/>
        <v>3375</v>
      </c>
    </row>
    <row r="19">
      <c r="A19" s="175" t="s">
        <v>773</v>
      </c>
      <c r="B19" s="176">
        <v>1800.0</v>
      </c>
      <c r="C19" s="171">
        <v>2700.0</v>
      </c>
      <c r="D19" s="171">
        <f t="shared" ref="D19:E19" si="16">B19*1.5</f>
        <v>2700</v>
      </c>
      <c r="E19" s="171">
        <f t="shared" si="16"/>
        <v>4050</v>
      </c>
      <c r="G19" s="171">
        <f t="shared" si="12"/>
        <v>2250</v>
      </c>
      <c r="H19" s="171">
        <f t="shared" si="13"/>
        <v>3375</v>
      </c>
    </row>
    <row r="20">
      <c r="A20" s="175" t="s">
        <v>774</v>
      </c>
      <c r="B20" s="171">
        <v>100000.0</v>
      </c>
      <c r="C20" s="171">
        <v>100000.0</v>
      </c>
      <c r="D20" s="171">
        <f t="shared" ref="D20:E20" si="17">B20*1.5</f>
        <v>150000</v>
      </c>
      <c r="E20" s="171">
        <f t="shared" si="17"/>
        <v>150000</v>
      </c>
      <c r="G20" s="171">
        <f t="shared" si="12"/>
        <v>100000</v>
      </c>
      <c r="H20" s="171">
        <f t="shared" si="13"/>
        <v>150000</v>
      </c>
    </row>
    <row r="21" ht="15.75" customHeight="1"/>
    <row r="22" ht="15.75" customHeight="1">
      <c r="A22" s="151" t="s">
        <v>775</v>
      </c>
      <c r="B22" s="168" t="s">
        <v>756</v>
      </c>
      <c r="C22" s="76"/>
      <c r="D22" s="168" t="s">
        <v>757</v>
      </c>
      <c r="E22" s="76"/>
      <c r="G22" s="169" t="s">
        <v>758</v>
      </c>
      <c r="H22" s="169" t="s">
        <v>759</v>
      </c>
    </row>
    <row r="23" ht="15.75" customHeight="1">
      <c r="A23" s="175" t="s">
        <v>776</v>
      </c>
      <c r="B23" s="177">
        <v>130.0</v>
      </c>
      <c r="C23" s="178">
        <v>160.0</v>
      </c>
      <c r="D23" s="178">
        <f t="shared" ref="D23:E23" si="18">B23*1.5</f>
        <v>195</v>
      </c>
      <c r="E23" s="178">
        <f t="shared" si="18"/>
        <v>240</v>
      </c>
      <c r="G23" s="171">
        <f t="shared" ref="G23:G25" si="20">IF($H$2="Mínimo",MIN($B23:$C23),IF($H$2="Média",AVERAGE($B23:$C23),IF($H$2="Máximo",MAX($B23:$C23),"-")))</f>
        <v>145</v>
      </c>
      <c r="H23" s="171">
        <f t="shared" ref="H23:H25" si="21">IF($H$2="Mínimo",MIN($D23:$E23),IF($H$2="Média",AVERAGE($D23:$E23),IF($H$2="Máximo",MAX($D23:$E23),"-")))</f>
        <v>217.5</v>
      </c>
    </row>
    <row r="24" ht="15.75" customHeight="1">
      <c r="A24" s="175" t="s">
        <v>777</v>
      </c>
      <c r="B24" s="177">
        <v>300.0</v>
      </c>
      <c r="C24" s="178">
        <v>380.0</v>
      </c>
      <c r="D24" s="178">
        <f t="shared" ref="D24:E24" si="19">B24*1.5</f>
        <v>450</v>
      </c>
      <c r="E24" s="178">
        <f t="shared" si="19"/>
        <v>570</v>
      </c>
      <c r="G24" s="171">
        <f t="shared" si="20"/>
        <v>340</v>
      </c>
      <c r="H24" s="171">
        <f t="shared" si="21"/>
        <v>510</v>
      </c>
    </row>
    <row r="25" ht="15.75" customHeight="1">
      <c r="A25" s="175" t="s">
        <v>778</v>
      </c>
      <c r="B25" s="177">
        <v>300.0</v>
      </c>
      <c r="C25" s="178">
        <v>380.0</v>
      </c>
      <c r="D25" s="178">
        <f t="shared" ref="D25:E25" si="22">B25*1.5</f>
        <v>450</v>
      </c>
      <c r="E25" s="178">
        <f t="shared" si="22"/>
        <v>570</v>
      </c>
      <c r="G25" s="171">
        <f t="shared" si="20"/>
        <v>340</v>
      </c>
      <c r="H25" s="171">
        <f t="shared" si="21"/>
        <v>510</v>
      </c>
    </row>
    <row r="26" ht="15.75" customHeight="1"/>
    <row r="27" ht="15.75" customHeight="1">
      <c r="A27" s="151" t="s">
        <v>779</v>
      </c>
      <c r="B27" s="168" t="s">
        <v>756</v>
      </c>
      <c r="C27" s="76"/>
      <c r="D27" s="168" t="s">
        <v>757</v>
      </c>
      <c r="E27" s="76"/>
      <c r="G27" s="169" t="s">
        <v>758</v>
      </c>
      <c r="H27" s="169" t="s">
        <v>759</v>
      </c>
    </row>
    <row r="28" ht="15.75" customHeight="1">
      <c r="A28" s="175" t="s">
        <v>779</v>
      </c>
      <c r="B28" s="176">
        <v>130.0</v>
      </c>
      <c r="C28" s="171">
        <v>160.0</v>
      </c>
      <c r="D28" s="171">
        <f t="shared" ref="D28:E28" si="23">B28*1.5</f>
        <v>195</v>
      </c>
      <c r="E28" s="171">
        <f t="shared" si="23"/>
        <v>240</v>
      </c>
      <c r="G28" s="171">
        <f>IF($H$2="Mínimo",MIN($B28:$C28),IF($H$2="Média",AVERAGE($B28:$C28),IF($H$2="Máximo",MAX($B28:$C28),"-")))</f>
        <v>145</v>
      </c>
      <c r="H28" s="171">
        <f>IF($H$2="Mínimo",MIN($D28:$E28),IF($H$2="Média",AVERAGE($D28:$E28),IF($H$2="Máximo",MAX($D28:$E28),"-")))</f>
        <v>217.5</v>
      </c>
    </row>
    <row r="29" ht="15.75" customHeight="1"/>
    <row r="30" ht="15.75" customHeight="1">
      <c r="A30" s="151" t="s">
        <v>780</v>
      </c>
      <c r="B30" s="168" t="s">
        <v>756</v>
      </c>
      <c r="C30" s="76"/>
      <c r="D30" s="168" t="s">
        <v>757</v>
      </c>
      <c r="E30" s="76"/>
      <c r="G30" s="169" t="s">
        <v>758</v>
      </c>
      <c r="H30" s="169" t="s">
        <v>759</v>
      </c>
    </row>
    <row r="31" ht="15.75" customHeight="1">
      <c r="A31" s="175" t="s">
        <v>780</v>
      </c>
      <c r="B31" s="176">
        <v>360.0</v>
      </c>
      <c r="C31" s="171">
        <v>450.0</v>
      </c>
      <c r="D31" s="171">
        <f t="shared" ref="D31:E31" si="24">B31*1.5</f>
        <v>540</v>
      </c>
      <c r="E31" s="171">
        <f t="shared" si="24"/>
        <v>675</v>
      </c>
      <c r="G31" s="171">
        <f>IF($H$2="Mínimo",MIN($B31:$C31),IF($H$2="Média",AVERAGE($B31:$C31),IF($H$2="Máximo",MAX($B31:$C31),"-")))</f>
        <v>405</v>
      </c>
      <c r="H31" s="171">
        <f>IF($H$2="Mínimo",MIN($D31:$E31),IF($H$2="Média",AVERAGE($D31:$E31),IF($H$2="Máximo",MAX($D31:$E31),"-")))</f>
        <v>607.5</v>
      </c>
    </row>
    <row r="32" ht="15.75" customHeight="1">
      <c r="B32" s="179"/>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22:C22"/>
    <mergeCell ref="B27:C27"/>
    <mergeCell ref="D27:E27"/>
    <mergeCell ref="B30:C30"/>
    <mergeCell ref="D30:E30"/>
    <mergeCell ref="D4:E4"/>
    <mergeCell ref="G4:H4"/>
    <mergeCell ref="B5:C5"/>
    <mergeCell ref="D5:E5"/>
    <mergeCell ref="B14:C14"/>
    <mergeCell ref="D14:E14"/>
    <mergeCell ref="D22:E22"/>
  </mergeCells>
  <dataValidations>
    <dataValidation type="list" allowBlank="1" showErrorMessage="1" sqref="H2">
      <formula1>"Mínimo,Média,Máximo"</formula1>
    </dataValidation>
  </dataValidations>
  <hyperlinks>
    <hyperlink r:id="rId1" ref="A3"/>
  </hyperlinks>
  <printOptions/>
  <pageMargins bottom="0.787401575" footer="0.0" header="0.0" left="0.511811024" right="0.511811024" top="0.7874015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75"/>
    <col customWidth="1" min="2" max="3" width="12.88"/>
    <col customWidth="1" min="4" max="4" width="12.38"/>
    <col customWidth="1" min="5" max="5" width="12.0"/>
    <col customWidth="1" min="6" max="8" width="12.13"/>
    <col customWidth="1" min="9" max="9" width="13.63"/>
    <col customWidth="1" min="10" max="10" width="12.38"/>
    <col customWidth="1" min="11" max="12" width="11.63"/>
    <col customWidth="1" min="13" max="13" width="29.88"/>
    <col customWidth="1" min="14" max="14" width="26.88"/>
    <col customWidth="1" min="15" max="26" width="7.63"/>
  </cols>
  <sheetData>
    <row r="1" ht="120.0" customHeight="1">
      <c r="A1" s="1" t="s">
        <v>410</v>
      </c>
      <c r="L1" s="1"/>
      <c r="M1" s="1"/>
      <c r="N1" s="1"/>
    </row>
    <row r="2">
      <c r="A2" s="1"/>
      <c r="B2" s="1"/>
      <c r="C2" s="1"/>
      <c r="D2" s="1"/>
      <c r="E2" s="1"/>
      <c r="F2" s="1"/>
      <c r="G2" s="1"/>
      <c r="H2" s="1"/>
      <c r="I2" s="1"/>
      <c r="J2" s="1"/>
      <c r="K2" s="1"/>
      <c r="L2" s="1"/>
      <c r="M2" s="1"/>
      <c r="N2" s="1"/>
    </row>
    <row r="3">
      <c r="A3" s="57" t="s">
        <v>411</v>
      </c>
      <c r="B3" s="1"/>
      <c r="C3" s="1"/>
      <c r="D3" s="1"/>
      <c r="E3" s="1"/>
      <c r="F3" s="1"/>
      <c r="G3" s="1"/>
      <c r="H3" s="1"/>
      <c r="I3" s="1"/>
      <c r="J3" s="1"/>
      <c r="K3" s="1"/>
      <c r="L3" s="1"/>
      <c r="M3" s="1"/>
      <c r="N3" s="1"/>
    </row>
    <row r="4">
      <c r="A4" s="1"/>
      <c r="B4" s="1"/>
      <c r="C4" s="1"/>
      <c r="D4" s="1"/>
      <c r="E4" s="1"/>
      <c r="F4" s="1"/>
      <c r="G4" s="1"/>
      <c r="H4" s="1"/>
      <c r="I4" s="1"/>
      <c r="J4" s="1"/>
      <c r="K4" s="1"/>
      <c r="L4" s="1"/>
      <c r="M4" s="1"/>
      <c r="N4" s="1"/>
    </row>
    <row r="5">
      <c r="A5" s="27" t="s">
        <v>412</v>
      </c>
      <c r="B5" s="4" t="s">
        <v>3</v>
      </c>
      <c r="C5" s="4" t="s">
        <v>4</v>
      </c>
      <c r="D5" s="4" t="s">
        <v>5</v>
      </c>
      <c r="E5" s="4" t="s">
        <v>6</v>
      </c>
      <c r="F5" s="4" t="s">
        <v>7</v>
      </c>
      <c r="G5" s="4" t="s">
        <v>8</v>
      </c>
      <c r="H5" s="4" t="s">
        <v>9</v>
      </c>
      <c r="I5" s="4" t="s">
        <v>10</v>
      </c>
      <c r="J5" s="4" t="s">
        <v>11</v>
      </c>
      <c r="K5" s="4" t="s">
        <v>12</v>
      </c>
      <c r="L5" s="5" t="s">
        <v>13</v>
      </c>
      <c r="M5" s="5" t="s">
        <v>14</v>
      </c>
      <c r="N5" s="5" t="s">
        <v>15</v>
      </c>
    </row>
    <row r="6" ht="15.0" customHeight="1">
      <c r="A6" s="4" t="s">
        <v>16</v>
      </c>
      <c r="B6" s="6" t="s">
        <v>413</v>
      </c>
      <c r="C6" s="6" t="s">
        <v>19</v>
      </c>
      <c r="D6" s="6" t="s">
        <v>20</v>
      </c>
      <c r="E6" s="58" t="s">
        <v>414</v>
      </c>
      <c r="F6" s="6"/>
      <c r="G6" s="6"/>
      <c r="H6" s="6"/>
      <c r="I6" s="6"/>
      <c r="J6" s="6"/>
      <c r="K6" s="6"/>
      <c r="L6" s="9"/>
      <c r="M6" s="9"/>
      <c r="N6" s="9"/>
    </row>
    <row r="7" ht="15.0" customHeight="1">
      <c r="A7" s="4" t="s">
        <v>22</v>
      </c>
      <c r="B7" s="6"/>
      <c r="C7" s="7" t="s">
        <v>415</v>
      </c>
      <c r="D7" s="7" t="s">
        <v>416</v>
      </c>
      <c r="E7" s="7" t="s">
        <v>417</v>
      </c>
      <c r="F7" s="6"/>
      <c r="G7" s="6"/>
      <c r="H7" s="6"/>
      <c r="I7" s="6"/>
      <c r="J7" s="6"/>
      <c r="K7" s="6"/>
      <c r="L7" s="12"/>
      <c r="M7" s="12"/>
      <c r="N7" s="12"/>
    </row>
    <row r="8" ht="15.0" customHeight="1">
      <c r="A8" s="59" t="s">
        <v>412</v>
      </c>
      <c r="B8" s="60">
        <v>52.5</v>
      </c>
      <c r="C8" s="60">
        <v>32.2</v>
      </c>
      <c r="D8" s="60">
        <v>25.0</v>
      </c>
      <c r="E8" s="60">
        <v>44.9</v>
      </c>
      <c r="F8" s="61"/>
      <c r="G8" s="61"/>
      <c r="H8" s="61"/>
      <c r="I8" s="61"/>
      <c r="J8" s="61"/>
      <c r="K8" s="61"/>
      <c r="L8" s="16">
        <f>IFERROR(MEDIAN($B8:$K8),"-")</f>
        <v>38.55</v>
      </c>
      <c r="M8" s="16">
        <f>IFERROR(L8*(1-50%),"-")</f>
        <v>19.275</v>
      </c>
      <c r="N8" s="16">
        <f>IFERROR(L8*(1+50%),"-")</f>
        <v>57.825</v>
      </c>
    </row>
    <row r="9">
      <c r="A9" s="4" t="s">
        <v>29</v>
      </c>
      <c r="B9" s="15">
        <f t="shared" ref="B9:K9" si="1">IFERROR(IF(B8&gt;$N8,"Não válido",IF(B8&lt;$M8,"Não válido",B8)),"-")</f>
        <v>52.5</v>
      </c>
      <c r="C9" s="15">
        <f t="shared" si="1"/>
        <v>32.2</v>
      </c>
      <c r="D9" s="15">
        <f t="shared" si="1"/>
        <v>25</v>
      </c>
      <c r="E9" s="15">
        <f t="shared" si="1"/>
        <v>44.9</v>
      </c>
      <c r="F9" s="15" t="str">
        <f t="shared" si="1"/>
        <v>Não válido</v>
      </c>
      <c r="G9" s="15" t="str">
        <f t="shared" si="1"/>
        <v>Não válido</v>
      </c>
      <c r="H9" s="15" t="str">
        <f t="shared" si="1"/>
        <v>Não válido</v>
      </c>
      <c r="I9" s="15" t="str">
        <f t="shared" si="1"/>
        <v>Não válido</v>
      </c>
      <c r="J9" s="15" t="str">
        <f t="shared" si="1"/>
        <v>Não válido</v>
      </c>
      <c r="K9" s="15" t="str">
        <f t="shared" si="1"/>
        <v>Não válido</v>
      </c>
      <c r="L9" s="1"/>
      <c r="M9" s="1"/>
      <c r="N9" s="1"/>
    </row>
    <row r="10">
      <c r="A10" s="17" t="s">
        <v>30</v>
      </c>
      <c r="B10" s="16">
        <f>IFERROR(MIN(B9:K9),"-")</f>
        <v>25</v>
      </c>
      <c r="C10" s="18"/>
      <c r="D10" s="18"/>
      <c r="E10" s="18"/>
      <c r="F10" s="18"/>
      <c r="G10" s="18"/>
      <c r="H10" s="18"/>
      <c r="I10" s="18"/>
      <c r="J10" s="18"/>
      <c r="K10" s="18"/>
      <c r="L10" s="1"/>
      <c r="M10" s="1"/>
      <c r="N10" s="1"/>
    </row>
    <row r="11">
      <c r="A11" s="17" t="s">
        <v>31</v>
      </c>
      <c r="B11" s="16">
        <f>IFERROR(MEDIAN(B9:K9),"-")</f>
        <v>38.55</v>
      </c>
      <c r="C11" s="18"/>
      <c r="D11" s="18"/>
      <c r="E11" s="18"/>
      <c r="F11" s="18"/>
      <c r="G11" s="18"/>
      <c r="H11" s="18"/>
      <c r="I11" s="18"/>
      <c r="J11" s="18"/>
      <c r="K11" s="18"/>
      <c r="L11" s="1"/>
      <c r="M11" s="1"/>
      <c r="N11" s="1"/>
    </row>
    <row r="12">
      <c r="A12" s="17" t="s">
        <v>32</v>
      </c>
      <c r="B12" s="16">
        <f>IFERROR(AVERAGE(B9:K9),"-")</f>
        <v>38.65</v>
      </c>
      <c r="C12" s="18"/>
      <c r="D12" s="18"/>
      <c r="E12" s="18"/>
      <c r="F12" s="18"/>
      <c r="G12" s="18"/>
      <c r="H12" s="18"/>
      <c r="I12" s="18"/>
      <c r="J12" s="18"/>
      <c r="K12" s="18"/>
      <c r="L12" s="1"/>
      <c r="M12" s="1"/>
      <c r="N12" s="1"/>
    </row>
    <row r="13">
      <c r="A13" s="17" t="s">
        <v>33</v>
      </c>
      <c r="B13" s="16">
        <f>IFERROR(MAX(B9:K9),"-")</f>
        <v>52.5</v>
      </c>
      <c r="C13" s="18"/>
      <c r="D13" s="18"/>
      <c r="E13" s="18"/>
      <c r="F13" s="18"/>
      <c r="G13" s="18"/>
      <c r="H13" s="18"/>
      <c r="I13" s="18"/>
      <c r="J13" s="18"/>
      <c r="K13" s="18"/>
      <c r="L13" s="1"/>
      <c r="M13" s="1"/>
      <c r="N13" s="1"/>
    </row>
    <row r="14">
      <c r="A14" s="1"/>
      <c r="B14" s="1"/>
      <c r="C14" s="1"/>
      <c r="D14" s="1"/>
      <c r="E14" s="1"/>
      <c r="F14" s="1"/>
      <c r="G14" s="1"/>
      <c r="H14" s="1"/>
      <c r="I14" s="1"/>
      <c r="J14" s="1"/>
      <c r="K14" s="1"/>
      <c r="L14" s="1"/>
      <c r="M14" s="1"/>
      <c r="N14" s="1"/>
    </row>
    <row r="15">
      <c r="A15" s="1"/>
      <c r="B15" s="1"/>
      <c r="C15" s="1"/>
      <c r="D15" s="1"/>
      <c r="E15" s="1"/>
      <c r="F15" s="1"/>
      <c r="G15" s="1"/>
      <c r="H15" s="1"/>
      <c r="I15" s="1"/>
      <c r="J15" s="1"/>
      <c r="K15" s="1"/>
      <c r="L15" s="1"/>
      <c r="M15" s="1"/>
      <c r="N15" s="1"/>
    </row>
    <row r="16">
      <c r="A16" s="27" t="s">
        <v>418</v>
      </c>
      <c r="B16" s="4" t="s">
        <v>3</v>
      </c>
      <c r="C16" s="4" t="s">
        <v>4</v>
      </c>
      <c r="D16" s="4" t="s">
        <v>5</v>
      </c>
      <c r="E16" s="4" t="s">
        <v>6</v>
      </c>
      <c r="F16" s="4" t="s">
        <v>7</v>
      </c>
      <c r="G16" s="4" t="s">
        <v>8</v>
      </c>
      <c r="H16" s="4" t="s">
        <v>9</v>
      </c>
      <c r="I16" s="4" t="s">
        <v>10</v>
      </c>
      <c r="J16" s="4" t="s">
        <v>11</v>
      </c>
      <c r="K16" s="4" t="s">
        <v>12</v>
      </c>
      <c r="L16" s="5" t="s">
        <v>13</v>
      </c>
      <c r="M16" s="5" t="s">
        <v>14</v>
      </c>
      <c r="N16" s="5" t="s">
        <v>15</v>
      </c>
    </row>
    <row r="17">
      <c r="A17" s="4" t="s">
        <v>16</v>
      </c>
      <c r="B17" s="6" t="s">
        <v>413</v>
      </c>
      <c r="C17" s="6" t="s">
        <v>19</v>
      </c>
      <c r="D17" s="6" t="s">
        <v>20</v>
      </c>
      <c r="E17" s="6"/>
      <c r="F17" s="6"/>
      <c r="G17" s="6"/>
      <c r="H17" s="6"/>
      <c r="I17" s="6"/>
      <c r="J17" s="6"/>
      <c r="K17" s="6"/>
      <c r="L17" s="9"/>
      <c r="M17" s="9"/>
      <c r="N17" s="9"/>
    </row>
    <row r="18">
      <c r="A18" s="4" t="s">
        <v>22</v>
      </c>
      <c r="B18" s="6"/>
      <c r="C18" s="7" t="s">
        <v>419</v>
      </c>
      <c r="D18" s="7" t="s">
        <v>420</v>
      </c>
      <c r="E18" s="6"/>
      <c r="F18" s="6"/>
      <c r="G18" s="6"/>
      <c r="H18" s="6"/>
      <c r="I18" s="6"/>
      <c r="J18" s="6"/>
      <c r="K18" s="6"/>
      <c r="L18" s="12"/>
      <c r="M18" s="12"/>
      <c r="N18" s="12"/>
    </row>
    <row r="19">
      <c r="A19" s="59" t="s">
        <v>418</v>
      </c>
      <c r="B19" s="60">
        <v>26.128947</v>
      </c>
      <c r="C19" s="60">
        <v>21.0</v>
      </c>
      <c r="D19" s="60">
        <v>15.0</v>
      </c>
      <c r="E19" s="61"/>
      <c r="F19" s="61"/>
      <c r="G19" s="61"/>
      <c r="H19" s="61"/>
      <c r="I19" s="61"/>
      <c r="J19" s="61"/>
      <c r="K19" s="61"/>
      <c r="L19" s="16">
        <f>IFERROR(MEDIAN($B19:$K19),"-")</f>
        <v>21</v>
      </c>
      <c r="M19" s="16">
        <f>IFERROR(L19*(1-50%),"-")</f>
        <v>10.5</v>
      </c>
      <c r="N19" s="16">
        <f>IFERROR(L19*(1+50%),"-")</f>
        <v>31.5</v>
      </c>
    </row>
    <row r="20">
      <c r="A20" s="4" t="s">
        <v>29</v>
      </c>
      <c r="B20" s="15">
        <f t="shared" ref="B20:K20" si="2">IFERROR(IF(B19&gt;$N19,"Não válido",IF(B19&lt;$M19,"Não válido",B19)),"-")</f>
        <v>26.128947</v>
      </c>
      <c r="C20" s="15">
        <f t="shared" si="2"/>
        <v>21</v>
      </c>
      <c r="D20" s="15">
        <f t="shared" si="2"/>
        <v>15</v>
      </c>
      <c r="E20" s="15" t="str">
        <f t="shared" si="2"/>
        <v>Não válido</v>
      </c>
      <c r="F20" s="15" t="str">
        <f t="shared" si="2"/>
        <v>Não válido</v>
      </c>
      <c r="G20" s="15" t="str">
        <f t="shared" si="2"/>
        <v>Não válido</v>
      </c>
      <c r="H20" s="15" t="str">
        <f t="shared" si="2"/>
        <v>Não válido</v>
      </c>
      <c r="I20" s="15" t="str">
        <f t="shared" si="2"/>
        <v>Não válido</v>
      </c>
      <c r="J20" s="15" t="str">
        <f t="shared" si="2"/>
        <v>Não válido</v>
      </c>
      <c r="K20" s="15" t="str">
        <f t="shared" si="2"/>
        <v>Não válido</v>
      </c>
      <c r="L20" s="1"/>
      <c r="M20" s="1"/>
      <c r="N20" s="1"/>
    </row>
    <row r="21" ht="15.75" customHeight="1">
      <c r="A21" s="17" t="s">
        <v>30</v>
      </c>
      <c r="B21" s="16">
        <f>IFERROR(MIN(B20:K20),"-")</f>
        <v>15</v>
      </c>
      <c r="C21" s="18"/>
      <c r="D21" s="18"/>
      <c r="E21" s="18"/>
      <c r="F21" s="18"/>
      <c r="G21" s="18"/>
      <c r="H21" s="18"/>
      <c r="I21" s="18"/>
      <c r="J21" s="18"/>
      <c r="K21" s="18"/>
      <c r="L21" s="1"/>
      <c r="M21" s="1"/>
      <c r="N21" s="1"/>
    </row>
    <row r="22" ht="15.75" customHeight="1">
      <c r="A22" s="17" t="s">
        <v>31</v>
      </c>
      <c r="B22" s="16">
        <f>IFERROR(MEDIAN(B20:K20),"-")</f>
        <v>21</v>
      </c>
      <c r="C22" s="18"/>
      <c r="D22" s="18"/>
      <c r="E22" s="18"/>
      <c r="F22" s="18"/>
      <c r="G22" s="18"/>
      <c r="H22" s="18"/>
      <c r="I22" s="18"/>
      <c r="J22" s="18"/>
      <c r="K22" s="18"/>
      <c r="L22" s="1"/>
      <c r="M22" s="1"/>
      <c r="N22" s="1"/>
    </row>
    <row r="23" ht="15.75" customHeight="1">
      <c r="A23" s="17" t="s">
        <v>32</v>
      </c>
      <c r="B23" s="16">
        <f>IFERROR(AVERAGE(B20:K20),"-")</f>
        <v>20.709649</v>
      </c>
      <c r="C23" s="18"/>
      <c r="D23" s="18"/>
      <c r="E23" s="18"/>
      <c r="F23" s="18"/>
      <c r="G23" s="18"/>
      <c r="H23" s="18"/>
      <c r="I23" s="18"/>
      <c r="J23" s="18"/>
      <c r="K23" s="18"/>
      <c r="L23" s="1"/>
      <c r="M23" s="1"/>
      <c r="N23" s="1"/>
    </row>
    <row r="24" ht="15.75" customHeight="1">
      <c r="A24" s="17" t="s">
        <v>33</v>
      </c>
      <c r="B24" s="16">
        <f>IFERROR(MAX(B20:K20),"-")</f>
        <v>26.128947</v>
      </c>
      <c r="C24" s="18"/>
      <c r="D24" s="18"/>
      <c r="E24" s="18"/>
      <c r="F24" s="18"/>
      <c r="G24" s="18"/>
      <c r="H24" s="18"/>
      <c r="I24" s="18"/>
      <c r="J24" s="18"/>
      <c r="K24" s="18"/>
      <c r="L24" s="1"/>
      <c r="M24" s="1"/>
      <c r="N24" s="1"/>
    </row>
    <row r="25" ht="15.75" customHeight="1">
      <c r="A25" s="1"/>
      <c r="B25" s="1"/>
      <c r="C25" s="1"/>
      <c r="D25" s="1"/>
      <c r="E25" s="1"/>
      <c r="F25" s="1"/>
      <c r="G25" s="1"/>
      <c r="H25" s="1"/>
      <c r="I25" s="1"/>
      <c r="J25" s="1"/>
      <c r="K25" s="1"/>
      <c r="L25" s="1"/>
      <c r="M25" s="1"/>
      <c r="N25" s="1"/>
    </row>
    <row r="26">
      <c r="A26" s="27" t="s">
        <v>421</v>
      </c>
      <c r="B26" s="4" t="s">
        <v>3</v>
      </c>
      <c r="C26" s="4" t="s">
        <v>4</v>
      </c>
      <c r="D26" s="4" t="s">
        <v>5</v>
      </c>
      <c r="E26" s="4" t="s">
        <v>6</v>
      </c>
      <c r="F26" s="4" t="s">
        <v>7</v>
      </c>
      <c r="G26" s="4" t="s">
        <v>8</v>
      </c>
      <c r="H26" s="4" t="s">
        <v>9</v>
      </c>
      <c r="I26" s="4" t="s">
        <v>10</v>
      </c>
      <c r="J26" s="4" t="s">
        <v>11</v>
      </c>
      <c r="K26" s="4" t="s">
        <v>12</v>
      </c>
      <c r="L26" s="5" t="s">
        <v>13</v>
      </c>
      <c r="M26" s="5" t="s">
        <v>14</v>
      </c>
      <c r="N26" s="5" t="s">
        <v>15</v>
      </c>
    </row>
    <row r="27" ht="15.75" customHeight="1">
      <c r="A27" s="4" t="s">
        <v>16</v>
      </c>
      <c r="B27" s="6" t="s">
        <v>413</v>
      </c>
      <c r="C27" s="6" t="s">
        <v>19</v>
      </c>
      <c r="D27" s="6" t="s">
        <v>20</v>
      </c>
      <c r="E27" s="62" t="s">
        <v>422</v>
      </c>
      <c r="F27" s="58" t="s">
        <v>423</v>
      </c>
      <c r="G27" s="6"/>
      <c r="H27" s="6"/>
      <c r="I27" s="6"/>
      <c r="J27" s="6"/>
      <c r="K27" s="6"/>
      <c r="L27" s="9"/>
      <c r="M27" s="9"/>
      <c r="N27" s="9"/>
    </row>
    <row r="28" ht="15.75" customHeight="1">
      <c r="A28" s="4" t="s">
        <v>22</v>
      </c>
      <c r="B28" s="6"/>
      <c r="C28" s="6"/>
      <c r="D28" s="6"/>
      <c r="E28" s="7" t="s">
        <v>424</v>
      </c>
      <c r="F28" s="7" t="s">
        <v>425</v>
      </c>
      <c r="G28" s="6"/>
      <c r="H28" s="6"/>
      <c r="I28" s="6"/>
      <c r="J28" s="6"/>
      <c r="K28" s="6"/>
      <c r="L28" s="12"/>
      <c r="M28" s="12"/>
      <c r="N28" s="12"/>
    </row>
    <row r="29" ht="15.75" customHeight="1">
      <c r="A29" s="59" t="s">
        <v>421</v>
      </c>
      <c r="B29" s="60">
        <v>45.88</v>
      </c>
      <c r="C29" s="60" t="s">
        <v>28</v>
      </c>
      <c r="D29" s="60" t="s">
        <v>28</v>
      </c>
      <c r="E29" s="60">
        <v>94.9</v>
      </c>
      <c r="F29" s="60">
        <v>89.9</v>
      </c>
      <c r="G29" s="61"/>
      <c r="H29" s="61"/>
      <c r="I29" s="61"/>
      <c r="J29" s="61"/>
      <c r="K29" s="61"/>
      <c r="L29" s="16">
        <f>IFERROR(MEDIAN($B29:$K29),"-")</f>
        <v>89.9</v>
      </c>
      <c r="M29" s="16">
        <f>IFERROR(L29*(1-50%),"-")</f>
        <v>44.95</v>
      </c>
      <c r="N29" s="16">
        <f>IFERROR(L29*(1+50%),"-")</f>
        <v>134.85</v>
      </c>
    </row>
    <row r="30" ht="15.75" customHeight="1">
      <c r="A30" s="4" t="s">
        <v>29</v>
      </c>
      <c r="B30" s="15">
        <f t="shared" ref="B30:K30" si="3">IFERROR(IF(B29&gt;$N29,"Não válido",IF(B29&lt;$M29,"Não válido",B29)),"-")</f>
        <v>45.88</v>
      </c>
      <c r="C30" s="15" t="str">
        <f t="shared" si="3"/>
        <v>Não válido</v>
      </c>
      <c r="D30" s="15" t="str">
        <f t="shared" si="3"/>
        <v>Não válido</v>
      </c>
      <c r="E30" s="15">
        <f t="shared" si="3"/>
        <v>94.9</v>
      </c>
      <c r="F30" s="15">
        <f t="shared" si="3"/>
        <v>89.9</v>
      </c>
      <c r="G30" s="15" t="str">
        <f t="shared" si="3"/>
        <v>Não válido</v>
      </c>
      <c r="H30" s="15" t="str">
        <f t="shared" si="3"/>
        <v>Não válido</v>
      </c>
      <c r="I30" s="15" t="str">
        <f t="shared" si="3"/>
        <v>Não válido</v>
      </c>
      <c r="J30" s="15" t="str">
        <f t="shared" si="3"/>
        <v>Não válido</v>
      </c>
      <c r="K30" s="15" t="str">
        <f t="shared" si="3"/>
        <v>Não válido</v>
      </c>
      <c r="L30" s="1"/>
      <c r="M30" s="1"/>
      <c r="N30" s="1"/>
    </row>
    <row r="31" ht="15.75" customHeight="1">
      <c r="A31" s="17" t="s">
        <v>30</v>
      </c>
      <c r="B31" s="16">
        <f>IFERROR(MIN(B30:K30),"-")</f>
        <v>45.88</v>
      </c>
      <c r="C31" s="18"/>
      <c r="D31" s="18"/>
      <c r="E31" s="18"/>
      <c r="F31" s="18"/>
      <c r="G31" s="18"/>
      <c r="H31" s="18"/>
      <c r="I31" s="18"/>
      <c r="J31" s="18"/>
      <c r="K31" s="18"/>
      <c r="L31" s="1"/>
      <c r="M31" s="1"/>
      <c r="N31" s="1"/>
    </row>
    <row r="32" ht="15.75" customHeight="1">
      <c r="A32" s="17" t="s">
        <v>31</v>
      </c>
      <c r="B32" s="16">
        <f>IFERROR(MEDIAN(B30:K30),"-")</f>
        <v>89.9</v>
      </c>
      <c r="C32" s="18"/>
      <c r="D32" s="18"/>
      <c r="E32" s="18"/>
      <c r="F32" s="18"/>
      <c r="G32" s="18"/>
      <c r="H32" s="18"/>
      <c r="I32" s="18"/>
      <c r="J32" s="18"/>
      <c r="K32" s="18"/>
      <c r="L32" s="1"/>
      <c r="M32" s="1"/>
      <c r="N32" s="1"/>
    </row>
    <row r="33" ht="15.75" customHeight="1">
      <c r="A33" s="17" t="s">
        <v>32</v>
      </c>
      <c r="B33" s="16">
        <f>IFERROR(AVERAGE(B30:K30),"-")</f>
        <v>76.89333333</v>
      </c>
      <c r="C33" s="18"/>
      <c r="D33" s="18"/>
      <c r="E33" s="18"/>
      <c r="F33" s="18"/>
      <c r="G33" s="18"/>
      <c r="H33" s="18"/>
      <c r="I33" s="18"/>
      <c r="J33" s="18"/>
      <c r="K33" s="18"/>
      <c r="L33" s="1"/>
      <c r="M33" s="1"/>
      <c r="N33" s="1"/>
    </row>
    <row r="34" ht="15.75" customHeight="1">
      <c r="A34" s="17" t="s">
        <v>33</v>
      </c>
      <c r="B34" s="16">
        <f>IFERROR(MAX(B30:K30),"-")</f>
        <v>94.9</v>
      </c>
      <c r="C34" s="18"/>
      <c r="D34" s="18"/>
      <c r="E34" s="18"/>
      <c r="F34" s="18"/>
      <c r="G34" s="18"/>
      <c r="H34" s="18"/>
      <c r="I34" s="18"/>
      <c r="J34" s="18"/>
      <c r="K34" s="18"/>
      <c r="L34" s="1"/>
      <c r="M34" s="1"/>
      <c r="N34" s="1"/>
    </row>
    <row r="35" ht="15.75" customHeight="1">
      <c r="A35" s="1"/>
      <c r="B35" s="1"/>
      <c r="C35" s="1"/>
      <c r="D35" s="1"/>
      <c r="E35" s="1"/>
      <c r="F35" s="1"/>
      <c r="G35" s="1"/>
      <c r="H35" s="1"/>
      <c r="I35" s="1"/>
      <c r="J35" s="1"/>
      <c r="K35" s="1"/>
      <c r="L35" s="1"/>
      <c r="M35" s="1"/>
      <c r="N35" s="1"/>
    </row>
    <row r="36">
      <c r="A36" s="27" t="s">
        <v>426</v>
      </c>
      <c r="B36" s="4" t="s">
        <v>3</v>
      </c>
      <c r="C36" s="4" t="s">
        <v>4</v>
      </c>
      <c r="D36" s="4" t="s">
        <v>5</v>
      </c>
      <c r="E36" s="4" t="s">
        <v>6</v>
      </c>
      <c r="F36" s="4" t="s">
        <v>7</v>
      </c>
      <c r="G36" s="4" t="s">
        <v>8</v>
      </c>
      <c r="H36" s="4" t="s">
        <v>9</v>
      </c>
      <c r="I36" s="4" t="s">
        <v>10</v>
      </c>
      <c r="J36" s="4" t="s">
        <v>11</v>
      </c>
      <c r="K36" s="4" t="s">
        <v>12</v>
      </c>
      <c r="L36" s="5" t="s">
        <v>13</v>
      </c>
      <c r="M36" s="5" t="s">
        <v>14</v>
      </c>
      <c r="N36" s="5" t="s">
        <v>15</v>
      </c>
    </row>
    <row r="37" ht="15.75" customHeight="1">
      <c r="A37" s="4" t="s">
        <v>16</v>
      </c>
      <c r="B37" s="6" t="s">
        <v>413</v>
      </c>
      <c r="C37" s="6" t="s">
        <v>19</v>
      </c>
      <c r="D37" s="6" t="s">
        <v>20</v>
      </c>
      <c r="E37" s="62" t="s">
        <v>427</v>
      </c>
      <c r="F37" s="63"/>
      <c r="G37" s="63"/>
      <c r="H37" s="63"/>
      <c r="I37" s="6"/>
      <c r="J37" s="6"/>
      <c r="K37" s="6"/>
      <c r="L37" s="9"/>
      <c r="M37" s="9"/>
      <c r="N37" s="9"/>
    </row>
    <row r="38" ht="15.75" customHeight="1">
      <c r="A38" s="4" t="s">
        <v>22</v>
      </c>
      <c r="B38" s="7" t="s">
        <v>428</v>
      </c>
      <c r="C38" s="7" t="s">
        <v>429</v>
      </c>
      <c r="D38" s="7" t="s">
        <v>430</v>
      </c>
      <c r="E38" s="7" t="s">
        <v>431</v>
      </c>
      <c r="F38" s="6"/>
      <c r="G38" s="6"/>
      <c r="H38" s="6"/>
      <c r="I38" s="6"/>
      <c r="J38" s="6"/>
      <c r="K38" s="6"/>
      <c r="L38" s="12"/>
      <c r="M38" s="12"/>
      <c r="N38" s="12"/>
    </row>
    <row r="39" ht="15.75" customHeight="1">
      <c r="A39" s="59" t="s">
        <v>426</v>
      </c>
      <c r="B39" s="61">
        <f>25.518667/3</f>
        <v>8.506222333</v>
      </c>
      <c r="C39" s="60">
        <v>17.42</v>
      </c>
      <c r="D39" s="60">
        <v>2.0</v>
      </c>
      <c r="E39" s="60">
        <v>16.14</v>
      </c>
      <c r="F39" s="61"/>
      <c r="G39" s="61"/>
      <c r="H39" s="61"/>
      <c r="I39" s="61"/>
      <c r="J39" s="61"/>
      <c r="K39" s="61"/>
      <c r="L39" s="16">
        <f>IFERROR(MEDIAN($B39:$K39),"-")</f>
        <v>12.32311117</v>
      </c>
      <c r="M39" s="16">
        <f>IFERROR(L39*(1-50%),"-")</f>
        <v>6.161555583</v>
      </c>
      <c r="N39" s="16">
        <f>IFERROR(L39*(1+50%),"-")</f>
        <v>18.48466675</v>
      </c>
    </row>
    <row r="40" ht="15.75" customHeight="1">
      <c r="A40" s="4" t="s">
        <v>29</v>
      </c>
      <c r="B40" s="15">
        <f t="shared" ref="B40:K40" si="4">IFERROR(IF(B39&gt;$N39,"Não válido",IF(B39&lt;$M39,"Não válido",B39)),"-")</f>
        <v>8.506222333</v>
      </c>
      <c r="C40" s="15">
        <f t="shared" si="4"/>
        <v>17.42</v>
      </c>
      <c r="D40" s="15" t="str">
        <f t="shared" si="4"/>
        <v>Não válido</v>
      </c>
      <c r="E40" s="15">
        <f t="shared" si="4"/>
        <v>16.14</v>
      </c>
      <c r="F40" s="15" t="str">
        <f t="shared" si="4"/>
        <v>Não válido</v>
      </c>
      <c r="G40" s="15" t="str">
        <f t="shared" si="4"/>
        <v>Não válido</v>
      </c>
      <c r="H40" s="15" t="str">
        <f t="shared" si="4"/>
        <v>Não válido</v>
      </c>
      <c r="I40" s="15" t="str">
        <f t="shared" si="4"/>
        <v>Não válido</v>
      </c>
      <c r="J40" s="15" t="str">
        <f t="shared" si="4"/>
        <v>Não válido</v>
      </c>
      <c r="K40" s="15" t="str">
        <f t="shared" si="4"/>
        <v>Não válido</v>
      </c>
      <c r="L40" s="1"/>
      <c r="M40" s="1"/>
      <c r="N40" s="1"/>
    </row>
    <row r="41" ht="15.75" customHeight="1">
      <c r="A41" s="17" t="s">
        <v>30</v>
      </c>
      <c r="B41" s="16">
        <f>IFERROR(MIN(B40:K40),"-")</f>
        <v>8.506222333</v>
      </c>
      <c r="C41" s="18"/>
      <c r="D41" s="18"/>
      <c r="E41" s="18"/>
      <c r="F41" s="18"/>
      <c r="G41" s="18"/>
      <c r="H41" s="18"/>
      <c r="I41" s="18"/>
      <c r="J41" s="18"/>
      <c r="K41" s="18"/>
      <c r="L41" s="1"/>
      <c r="M41" s="1"/>
      <c r="N41" s="1"/>
    </row>
    <row r="42" ht="15.75" customHeight="1">
      <c r="A42" s="17" t="s">
        <v>31</v>
      </c>
      <c r="B42" s="16">
        <f>IFERROR(MEDIAN(B40:K40),"-")</f>
        <v>16.14</v>
      </c>
      <c r="C42" s="18"/>
      <c r="D42" s="18"/>
      <c r="E42" s="18"/>
      <c r="F42" s="18"/>
      <c r="G42" s="18"/>
      <c r="H42" s="18"/>
      <c r="I42" s="18"/>
      <c r="J42" s="18"/>
      <c r="K42" s="18"/>
      <c r="L42" s="1"/>
      <c r="M42" s="1"/>
      <c r="N42" s="1"/>
    </row>
    <row r="43" ht="15.75" customHeight="1">
      <c r="A43" s="17" t="s">
        <v>32</v>
      </c>
      <c r="B43" s="16">
        <f>IFERROR(AVERAGE(B40:K40),"-")</f>
        <v>14.02207411</v>
      </c>
      <c r="C43" s="18"/>
      <c r="D43" s="18"/>
      <c r="E43" s="18"/>
      <c r="F43" s="18"/>
      <c r="G43" s="18"/>
      <c r="H43" s="18"/>
      <c r="I43" s="18"/>
      <c r="J43" s="18"/>
      <c r="K43" s="18"/>
      <c r="L43" s="1"/>
      <c r="M43" s="1"/>
      <c r="N43" s="1"/>
    </row>
    <row r="44" ht="15.75" customHeight="1">
      <c r="A44" s="17" t="s">
        <v>33</v>
      </c>
      <c r="B44" s="16">
        <f>IFERROR(MAX(B40:K40),"-")</f>
        <v>17.42</v>
      </c>
      <c r="C44" s="18"/>
      <c r="D44" s="18"/>
      <c r="E44" s="18"/>
      <c r="F44" s="18"/>
      <c r="G44" s="18"/>
      <c r="H44" s="18"/>
      <c r="I44" s="18"/>
      <c r="J44" s="18"/>
      <c r="K44" s="18"/>
      <c r="L44" s="1"/>
      <c r="M44" s="1"/>
      <c r="N44" s="1"/>
    </row>
    <row r="45" ht="15.75" customHeight="1">
      <c r="A45" s="1"/>
      <c r="B45" s="1"/>
      <c r="C45" s="1"/>
      <c r="D45" s="1"/>
      <c r="E45" s="1"/>
      <c r="F45" s="1"/>
      <c r="G45" s="1"/>
      <c r="H45" s="1"/>
      <c r="I45" s="1"/>
      <c r="J45" s="1"/>
      <c r="K45" s="1"/>
      <c r="L45" s="1"/>
      <c r="M45" s="1"/>
      <c r="N45" s="1"/>
    </row>
    <row r="46">
      <c r="A46" s="27" t="s">
        <v>432</v>
      </c>
      <c r="B46" s="4" t="s">
        <v>3</v>
      </c>
      <c r="C46" s="4" t="s">
        <v>4</v>
      </c>
      <c r="D46" s="4" t="s">
        <v>5</v>
      </c>
      <c r="E46" s="4" t="s">
        <v>6</v>
      </c>
      <c r="F46" s="4" t="s">
        <v>7</v>
      </c>
      <c r="G46" s="4" t="s">
        <v>8</v>
      </c>
      <c r="H46" s="4" t="s">
        <v>9</v>
      </c>
      <c r="I46" s="4" t="s">
        <v>10</v>
      </c>
      <c r="J46" s="4" t="s">
        <v>11</v>
      </c>
      <c r="K46" s="4" t="s">
        <v>12</v>
      </c>
      <c r="L46" s="5" t="s">
        <v>13</v>
      </c>
      <c r="M46" s="5" t="s">
        <v>14</v>
      </c>
      <c r="N46" s="5" t="s">
        <v>15</v>
      </c>
    </row>
    <row r="47" ht="15.75" customHeight="1">
      <c r="A47" s="4" t="s">
        <v>16</v>
      </c>
      <c r="B47" s="6" t="s">
        <v>413</v>
      </c>
      <c r="C47" s="6" t="s">
        <v>19</v>
      </c>
      <c r="D47" s="6" t="s">
        <v>20</v>
      </c>
      <c r="E47" s="6" t="s">
        <v>35</v>
      </c>
      <c r="F47" s="58" t="s">
        <v>433</v>
      </c>
      <c r="G47" s="6"/>
      <c r="H47" s="6"/>
      <c r="I47" s="6"/>
      <c r="J47" s="6"/>
      <c r="K47" s="6"/>
      <c r="L47" s="9"/>
      <c r="M47" s="9"/>
      <c r="N47" s="9"/>
    </row>
    <row r="48" ht="15.75" customHeight="1">
      <c r="A48" s="4" t="s">
        <v>22</v>
      </c>
      <c r="B48" s="6"/>
      <c r="C48" s="6"/>
      <c r="D48" s="7" t="s">
        <v>434</v>
      </c>
      <c r="E48" s="7" t="s">
        <v>435</v>
      </c>
      <c r="F48" s="7" t="s">
        <v>436</v>
      </c>
      <c r="G48" s="6"/>
      <c r="H48" s="6"/>
      <c r="I48" s="6"/>
      <c r="J48" s="6"/>
      <c r="K48" s="6"/>
      <c r="L48" s="12"/>
      <c r="M48" s="12"/>
      <c r="N48" s="12"/>
    </row>
    <row r="49" ht="15.75" customHeight="1">
      <c r="A49" s="59" t="s">
        <v>432</v>
      </c>
      <c r="B49" s="60">
        <v>60.0</v>
      </c>
      <c r="C49" s="60" t="s">
        <v>28</v>
      </c>
      <c r="D49" s="60">
        <v>35.0</v>
      </c>
      <c r="E49" s="60">
        <v>38.33</v>
      </c>
      <c r="F49" s="60">
        <v>42.27</v>
      </c>
      <c r="G49" s="61"/>
      <c r="H49" s="61"/>
      <c r="I49" s="61"/>
      <c r="J49" s="61"/>
      <c r="K49" s="61"/>
      <c r="L49" s="16">
        <f>IFERROR(MEDIAN($B49:$K49),"-")</f>
        <v>40.3</v>
      </c>
      <c r="M49" s="16">
        <f>IFERROR(L49*(1-50%),"-")</f>
        <v>20.15</v>
      </c>
      <c r="N49" s="16">
        <f>IFERROR(L49*(1+50%),"-")</f>
        <v>60.45</v>
      </c>
    </row>
    <row r="50" ht="15.75" customHeight="1">
      <c r="A50" s="4" t="s">
        <v>29</v>
      </c>
      <c r="B50" s="15">
        <f t="shared" ref="B50:K50" si="5">IFERROR(IF(B49&gt;$N49,"Não válido",IF(B49&lt;$M49,"Não válido",B49)),"-")</f>
        <v>60</v>
      </c>
      <c r="C50" s="15" t="str">
        <f t="shared" si="5"/>
        <v>Não válido</v>
      </c>
      <c r="D50" s="15">
        <f t="shared" si="5"/>
        <v>35</v>
      </c>
      <c r="E50" s="15">
        <f t="shared" si="5"/>
        <v>38.33</v>
      </c>
      <c r="F50" s="15">
        <f t="shared" si="5"/>
        <v>42.27</v>
      </c>
      <c r="G50" s="15" t="str">
        <f t="shared" si="5"/>
        <v>Não válido</v>
      </c>
      <c r="H50" s="15" t="str">
        <f t="shared" si="5"/>
        <v>Não válido</v>
      </c>
      <c r="I50" s="15" t="str">
        <f t="shared" si="5"/>
        <v>Não válido</v>
      </c>
      <c r="J50" s="15" t="str">
        <f t="shared" si="5"/>
        <v>Não válido</v>
      </c>
      <c r="K50" s="15" t="str">
        <f t="shared" si="5"/>
        <v>Não válido</v>
      </c>
      <c r="L50" s="1"/>
      <c r="M50" s="1"/>
      <c r="N50" s="1"/>
    </row>
    <row r="51" ht="15.75" customHeight="1">
      <c r="A51" s="17" t="s">
        <v>30</v>
      </c>
      <c r="B51" s="16">
        <f>IFERROR(MIN(B50:K50),"-")</f>
        <v>35</v>
      </c>
      <c r="C51" s="18"/>
      <c r="D51" s="18"/>
      <c r="E51" s="18"/>
      <c r="F51" s="18"/>
      <c r="G51" s="18"/>
      <c r="H51" s="18"/>
      <c r="I51" s="18"/>
      <c r="J51" s="18"/>
      <c r="K51" s="18"/>
      <c r="L51" s="1"/>
      <c r="M51" s="1"/>
      <c r="N51" s="1"/>
    </row>
    <row r="52" ht="15.75" customHeight="1">
      <c r="A52" s="17" t="s">
        <v>31</v>
      </c>
      <c r="B52" s="16">
        <f>IFERROR(MEDIAN(B50:K50),"-")</f>
        <v>40.3</v>
      </c>
      <c r="C52" s="18"/>
      <c r="D52" s="18"/>
      <c r="E52" s="18"/>
      <c r="F52" s="18"/>
      <c r="G52" s="18"/>
      <c r="H52" s="18"/>
      <c r="I52" s="18"/>
      <c r="J52" s="18"/>
      <c r="K52" s="18"/>
      <c r="L52" s="1"/>
      <c r="M52" s="1"/>
      <c r="N52" s="1"/>
    </row>
    <row r="53" ht="15.75" customHeight="1">
      <c r="A53" s="17" t="s">
        <v>32</v>
      </c>
      <c r="B53" s="16">
        <f>IFERROR(AVERAGE(B50:K50),"-")</f>
        <v>43.9</v>
      </c>
      <c r="C53" s="18"/>
      <c r="D53" s="18"/>
      <c r="E53" s="18"/>
      <c r="F53" s="18"/>
      <c r="G53" s="18"/>
      <c r="H53" s="18"/>
      <c r="I53" s="18"/>
      <c r="J53" s="18"/>
      <c r="K53" s="18"/>
      <c r="L53" s="1"/>
      <c r="M53" s="1"/>
      <c r="N53" s="1"/>
    </row>
    <row r="54" ht="15.75" customHeight="1">
      <c r="A54" s="17" t="s">
        <v>33</v>
      </c>
      <c r="B54" s="16">
        <f>IFERROR(MAX(B50:K50),"-")</f>
        <v>60</v>
      </c>
      <c r="C54" s="18"/>
      <c r="D54" s="18"/>
      <c r="E54" s="18"/>
      <c r="F54" s="18"/>
      <c r="G54" s="18"/>
      <c r="H54" s="18"/>
      <c r="I54" s="18"/>
      <c r="J54" s="18"/>
      <c r="K54" s="18"/>
      <c r="L54" s="1"/>
      <c r="M54" s="1"/>
      <c r="N54" s="1"/>
    </row>
    <row r="55" ht="15.75" customHeight="1">
      <c r="A55" s="1"/>
      <c r="B55" s="1"/>
      <c r="C55" s="1"/>
      <c r="D55" s="1"/>
      <c r="E55" s="1"/>
      <c r="F55" s="1"/>
      <c r="G55" s="1"/>
      <c r="H55" s="1"/>
      <c r="I55" s="1"/>
      <c r="J55" s="1"/>
      <c r="K55" s="1"/>
      <c r="L55" s="1"/>
      <c r="M55" s="1"/>
      <c r="N55" s="1"/>
    </row>
    <row r="56">
      <c r="A56" s="57" t="s">
        <v>437</v>
      </c>
      <c r="B56" s="1"/>
      <c r="C56" s="1"/>
      <c r="D56" s="1"/>
      <c r="E56" s="1"/>
      <c r="F56" s="1"/>
      <c r="G56" s="1"/>
      <c r="H56" s="1"/>
      <c r="I56" s="1"/>
      <c r="J56" s="1"/>
      <c r="K56" s="1"/>
      <c r="L56" s="1"/>
      <c r="M56" s="1"/>
      <c r="N56" s="1"/>
    </row>
    <row r="57" ht="15.75" customHeight="1">
      <c r="A57" s="1"/>
      <c r="B57" s="1"/>
      <c r="C57" s="1"/>
      <c r="D57" s="1"/>
      <c r="E57" s="1"/>
      <c r="F57" s="1"/>
      <c r="G57" s="1"/>
      <c r="H57" s="1"/>
      <c r="I57" s="1"/>
      <c r="J57" s="1"/>
      <c r="K57" s="1"/>
      <c r="L57" s="1"/>
      <c r="M57" s="1"/>
      <c r="N57" s="1"/>
    </row>
    <row r="58">
      <c r="A58" s="27" t="s">
        <v>438</v>
      </c>
      <c r="B58" s="4" t="s">
        <v>3</v>
      </c>
      <c r="C58" s="4" t="s">
        <v>4</v>
      </c>
      <c r="D58" s="4" t="s">
        <v>5</v>
      </c>
      <c r="E58" s="4" t="s">
        <v>6</v>
      </c>
      <c r="F58" s="4" t="s">
        <v>7</v>
      </c>
      <c r="G58" s="4" t="s">
        <v>8</v>
      </c>
      <c r="H58" s="4" t="s">
        <v>9</v>
      </c>
      <c r="I58" s="4" t="s">
        <v>10</v>
      </c>
      <c r="J58" s="4" t="s">
        <v>11</v>
      </c>
      <c r="K58" s="4" t="s">
        <v>12</v>
      </c>
      <c r="L58" s="5" t="s">
        <v>13</v>
      </c>
      <c r="M58" s="5" t="s">
        <v>14</v>
      </c>
      <c r="N58" s="5" t="s">
        <v>15</v>
      </c>
    </row>
    <row r="59" ht="15.75" customHeight="1">
      <c r="A59" s="4" t="s">
        <v>16</v>
      </c>
      <c r="B59" s="6" t="s">
        <v>413</v>
      </c>
      <c r="C59" s="6" t="s">
        <v>19</v>
      </c>
      <c r="D59" s="6" t="s">
        <v>20</v>
      </c>
      <c r="E59" s="6" t="s">
        <v>35</v>
      </c>
      <c r="F59" s="7" t="s">
        <v>439</v>
      </c>
      <c r="G59" s="6"/>
      <c r="H59" s="6"/>
      <c r="I59" s="6"/>
      <c r="J59" s="6"/>
      <c r="K59" s="6"/>
      <c r="L59" s="9"/>
      <c r="M59" s="9"/>
      <c r="N59" s="9"/>
    </row>
    <row r="60" ht="15.75" customHeight="1">
      <c r="A60" s="4" t="s">
        <v>22</v>
      </c>
      <c r="B60" s="6"/>
      <c r="C60" s="6"/>
      <c r="D60" s="6" t="s">
        <v>440</v>
      </c>
      <c r="E60" s="7" t="s">
        <v>441</v>
      </c>
      <c r="F60" s="7" t="s">
        <v>442</v>
      </c>
      <c r="G60" s="6"/>
      <c r="H60" s="6"/>
      <c r="I60" s="6"/>
      <c r="J60" s="6"/>
      <c r="K60" s="6"/>
      <c r="L60" s="12"/>
      <c r="M60" s="12"/>
      <c r="N60" s="12"/>
    </row>
    <row r="61" ht="15.75" customHeight="1">
      <c r="A61" s="59" t="s">
        <v>438</v>
      </c>
      <c r="B61" s="60">
        <v>66.51</v>
      </c>
      <c r="C61" s="60" t="s">
        <v>28</v>
      </c>
      <c r="D61" s="60">
        <v>25.0</v>
      </c>
      <c r="E61" s="60">
        <v>40.62</v>
      </c>
      <c r="F61" s="60">
        <v>45.0</v>
      </c>
      <c r="G61" s="61"/>
      <c r="H61" s="61"/>
      <c r="I61" s="61"/>
      <c r="J61" s="61"/>
      <c r="K61" s="61"/>
      <c r="L61" s="16">
        <f>IFERROR(MEDIAN($B61:$K61),"-")</f>
        <v>42.81</v>
      </c>
      <c r="M61" s="16">
        <f>IFERROR(L61*(1-50%),"-")</f>
        <v>21.405</v>
      </c>
      <c r="N61" s="16">
        <f>IFERROR(L61*(1+50%),"-")</f>
        <v>64.215</v>
      </c>
    </row>
    <row r="62" ht="15.75" customHeight="1">
      <c r="A62" s="4" t="s">
        <v>29</v>
      </c>
      <c r="B62" s="15" t="str">
        <f t="shared" ref="B62:K62" si="6">IFERROR(IF(B61&gt;$N61,"Não válido",IF(B61&lt;$M61,"Não válido",B61)),"-")</f>
        <v>Não válido</v>
      </c>
      <c r="C62" s="15" t="str">
        <f t="shared" si="6"/>
        <v>Não válido</v>
      </c>
      <c r="D62" s="15">
        <f t="shared" si="6"/>
        <v>25</v>
      </c>
      <c r="E62" s="15">
        <f t="shared" si="6"/>
        <v>40.62</v>
      </c>
      <c r="F62" s="15">
        <f t="shared" si="6"/>
        <v>45</v>
      </c>
      <c r="G62" s="15" t="str">
        <f t="shared" si="6"/>
        <v>Não válido</v>
      </c>
      <c r="H62" s="15" t="str">
        <f t="shared" si="6"/>
        <v>Não válido</v>
      </c>
      <c r="I62" s="15" t="str">
        <f t="shared" si="6"/>
        <v>Não válido</v>
      </c>
      <c r="J62" s="15" t="str">
        <f t="shared" si="6"/>
        <v>Não válido</v>
      </c>
      <c r="K62" s="15" t="str">
        <f t="shared" si="6"/>
        <v>Não válido</v>
      </c>
      <c r="L62" s="1"/>
      <c r="M62" s="1"/>
      <c r="N62" s="1"/>
    </row>
    <row r="63" ht="15.75" customHeight="1">
      <c r="A63" s="17" t="s">
        <v>30</v>
      </c>
      <c r="B63" s="16">
        <f>IFERROR(MIN(B62:K62),"-")</f>
        <v>25</v>
      </c>
      <c r="C63" s="18"/>
      <c r="D63" s="18"/>
      <c r="E63" s="18"/>
      <c r="F63" s="18"/>
      <c r="G63" s="18"/>
      <c r="H63" s="18"/>
      <c r="I63" s="18"/>
      <c r="J63" s="18"/>
      <c r="K63" s="18"/>
      <c r="L63" s="1"/>
      <c r="M63" s="1"/>
      <c r="N63" s="1"/>
    </row>
    <row r="64" ht="15.75" customHeight="1">
      <c r="A64" s="17" t="s">
        <v>31</v>
      </c>
      <c r="B64" s="16">
        <f>IFERROR(MEDIAN(B62:K62),"-")</f>
        <v>40.62</v>
      </c>
      <c r="C64" s="18"/>
      <c r="D64" s="18"/>
      <c r="E64" s="18"/>
      <c r="F64" s="18"/>
      <c r="G64" s="18"/>
      <c r="H64" s="18"/>
      <c r="I64" s="18"/>
      <c r="J64" s="18"/>
      <c r="K64" s="18"/>
      <c r="L64" s="1"/>
      <c r="M64" s="1"/>
      <c r="N64" s="1"/>
    </row>
    <row r="65" ht="15.75" customHeight="1">
      <c r="A65" s="17" t="s">
        <v>32</v>
      </c>
      <c r="B65" s="16">
        <f>IFERROR(AVERAGE(B62:K62),"-")</f>
        <v>36.87333333</v>
      </c>
      <c r="C65" s="18"/>
      <c r="D65" s="18"/>
      <c r="E65" s="18"/>
      <c r="F65" s="18"/>
      <c r="G65" s="18"/>
      <c r="H65" s="18"/>
      <c r="I65" s="18"/>
      <c r="J65" s="18"/>
      <c r="K65" s="18"/>
      <c r="L65" s="1"/>
      <c r="M65" s="1"/>
      <c r="N65" s="1"/>
    </row>
    <row r="66" ht="15.75" customHeight="1">
      <c r="A66" s="17" t="s">
        <v>33</v>
      </c>
      <c r="B66" s="16">
        <f>IFERROR(MAX(B62:K62),"-")</f>
        <v>45</v>
      </c>
      <c r="C66" s="18"/>
      <c r="D66" s="18"/>
      <c r="E66" s="18"/>
      <c r="F66" s="18"/>
      <c r="G66" s="18"/>
      <c r="H66" s="18"/>
      <c r="I66" s="18"/>
      <c r="J66" s="18"/>
      <c r="K66" s="18"/>
      <c r="L66" s="1"/>
      <c r="M66" s="1"/>
      <c r="N66" s="1"/>
    </row>
    <row r="67" ht="15.75" customHeight="1">
      <c r="A67" s="1"/>
      <c r="B67" s="1"/>
      <c r="C67" s="1"/>
      <c r="D67" s="1"/>
      <c r="E67" s="1"/>
      <c r="F67" s="1"/>
      <c r="G67" s="1"/>
      <c r="H67" s="1"/>
      <c r="I67" s="1"/>
      <c r="J67" s="1"/>
      <c r="K67" s="1"/>
      <c r="L67" s="1"/>
      <c r="M67" s="1"/>
      <c r="N67" s="1"/>
    </row>
    <row r="68">
      <c r="A68" s="27" t="s">
        <v>443</v>
      </c>
      <c r="B68" s="4" t="s">
        <v>3</v>
      </c>
      <c r="C68" s="4" t="s">
        <v>4</v>
      </c>
      <c r="D68" s="4" t="s">
        <v>5</v>
      </c>
      <c r="E68" s="4" t="s">
        <v>6</v>
      </c>
      <c r="F68" s="4" t="s">
        <v>7</v>
      </c>
      <c r="G68" s="4" t="s">
        <v>8</v>
      </c>
      <c r="H68" s="4" t="s">
        <v>9</v>
      </c>
      <c r="I68" s="4" t="s">
        <v>10</v>
      </c>
      <c r="J68" s="4" t="s">
        <v>11</v>
      </c>
      <c r="K68" s="4" t="s">
        <v>12</v>
      </c>
      <c r="L68" s="5" t="s">
        <v>13</v>
      </c>
      <c r="M68" s="5" t="s">
        <v>14</v>
      </c>
      <c r="N68" s="5" t="s">
        <v>15</v>
      </c>
    </row>
    <row r="69" ht="15.75" customHeight="1">
      <c r="A69" s="4" t="s">
        <v>16</v>
      </c>
      <c r="B69" s="6" t="s">
        <v>413</v>
      </c>
      <c r="C69" s="6" t="s">
        <v>19</v>
      </c>
      <c r="D69" s="6" t="s">
        <v>20</v>
      </c>
      <c r="E69" s="6" t="s">
        <v>35</v>
      </c>
      <c r="F69" s="7" t="s">
        <v>439</v>
      </c>
      <c r="G69" s="58" t="s">
        <v>444</v>
      </c>
      <c r="H69" s="58" t="s">
        <v>445</v>
      </c>
      <c r="I69" s="6"/>
      <c r="J69" s="6"/>
      <c r="K69" s="6"/>
      <c r="L69" s="9"/>
      <c r="M69" s="9"/>
      <c r="N69" s="9"/>
    </row>
    <row r="70" ht="15.75" customHeight="1">
      <c r="A70" s="4" t="s">
        <v>22</v>
      </c>
      <c r="B70" s="6"/>
      <c r="C70" s="6"/>
      <c r="D70" s="6"/>
      <c r="E70" s="6"/>
      <c r="F70" s="7" t="s">
        <v>446</v>
      </c>
      <c r="G70" s="7" t="s">
        <v>447</v>
      </c>
      <c r="H70" s="7" t="s">
        <v>448</v>
      </c>
      <c r="I70" s="6"/>
      <c r="J70" s="6"/>
      <c r="K70" s="6"/>
      <c r="L70" s="12"/>
      <c r="M70" s="12"/>
      <c r="N70" s="12"/>
    </row>
    <row r="71" ht="15.75" customHeight="1">
      <c r="A71" s="59" t="s">
        <v>443</v>
      </c>
      <c r="B71" s="60" t="s">
        <v>28</v>
      </c>
      <c r="C71" s="60" t="s">
        <v>28</v>
      </c>
      <c r="D71" s="60" t="s">
        <v>28</v>
      </c>
      <c r="E71" s="60" t="s">
        <v>28</v>
      </c>
      <c r="F71" s="60">
        <v>45.0</v>
      </c>
      <c r="G71" s="60">
        <v>88.5</v>
      </c>
      <c r="H71" s="60">
        <v>81.9</v>
      </c>
      <c r="I71" s="61"/>
      <c r="J71" s="61"/>
      <c r="K71" s="61"/>
      <c r="L71" s="16">
        <f>IFERROR(MEDIAN($B71:$K71),"-")</f>
        <v>81.9</v>
      </c>
      <c r="M71" s="16">
        <f>IFERROR(L71*(1-50%),"-")</f>
        <v>40.95</v>
      </c>
      <c r="N71" s="16">
        <f>IFERROR(L71*(1+50%),"-")</f>
        <v>122.85</v>
      </c>
    </row>
    <row r="72" ht="15.75" customHeight="1">
      <c r="A72" s="4" t="s">
        <v>29</v>
      </c>
      <c r="B72" s="15" t="str">
        <f t="shared" ref="B72:K72" si="7">IFERROR(IF(B71&gt;$N71,"Não válido",IF(B71&lt;$M71,"Não válido",B71)),"-")</f>
        <v>Não válido</v>
      </c>
      <c r="C72" s="15" t="str">
        <f t="shared" si="7"/>
        <v>Não válido</v>
      </c>
      <c r="D72" s="15" t="str">
        <f t="shared" si="7"/>
        <v>Não válido</v>
      </c>
      <c r="E72" s="15" t="str">
        <f t="shared" si="7"/>
        <v>Não válido</v>
      </c>
      <c r="F72" s="15">
        <f t="shared" si="7"/>
        <v>45</v>
      </c>
      <c r="G72" s="15">
        <f t="shared" si="7"/>
        <v>88.5</v>
      </c>
      <c r="H72" s="15">
        <f t="shared" si="7"/>
        <v>81.9</v>
      </c>
      <c r="I72" s="15" t="str">
        <f t="shared" si="7"/>
        <v>Não válido</v>
      </c>
      <c r="J72" s="15" t="str">
        <f t="shared" si="7"/>
        <v>Não válido</v>
      </c>
      <c r="K72" s="15" t="str">
        <f t="shared" si="7"/>
        <v>Não válido</v>
      </c>
      <c r="L72" s="1"/>
      <c r="M72" s="1"/>
      <c r="N72" s="1"/>
    </row>
    <row r="73" ht="15.75" customHeight="1">
      <c r="A73" s="17" t="s">
        <v>30</v>
      </c>
      <c r="B73" s="16">
        <f>IFERROR(MIN(B72:K72),"-")</f>
        <v>45</v>
      </c>
      <c r="C73" s="18"/>
      <c r="D73" s="18"/>
      <c r="E73" s="18"/>
      <c r="F73" s="18"/>
      <c r="G73" s="18"/>
      <c r="H73" s="18"/>
      <c r="I73" s="18"/>
      <c r="J73" s="18"/>
      <c r="K73" s="18"/>
      <c r="L73" s="1"/>
      <c r="M73" s="1"/>
      <c r="N73" s="1"/>
    </row>
    <row r="74" ht="15.75" customHeight="1">
      <c r="A74" s="17" t="s">
        <v>31</v>
      </c>
      <c r="B74" s="16">
        <f>IFERROR(MEDIAN(B72:K72),"-")</f>
        <v>81.9</v>
      </c>
      <c r="C74" s="18"/>
      <c r="D74" s="18"/>
      <c r="E74" s="18"/>
      <c r="F74" s="18"/>
      <c r="G74" s="18"/>
      <c r="H74" s="18"/>
      <c r="I74" s="18"/>
      <c r="J74" s="18"/>
      <c r="K74" s="18"/>
      <c r="L74" s="1"/>
      <c r="M74" s="1"/>
      <c r="N74" s="1"/>
    </row>
    <row r="75" ht="15.75" customHeight="1">
      <c r="A75" s="17" t="s">
        <v>32</v>
      </c>
      <c r="B75" s="16">
        <f>IFERROR(AVERAGE(B72:K72),"-")</f>
        <v>71.8</v>
      </c>
      <c r="C75" s="18"/>
      <c r="D75" s="18"/>
      <c r="E75" s="18"/>
      <c r="F75" s="18"/>
      <c r="G75" s="18"/>
      <c r="H75" s="18"/>
      <c r="I75" s="18"/>
      <c r="J75" s="18"/>
      <c r="K75" s="18"/>
      <c r="L75" s="1"/>
      <c r="M75" s="1"/>
      <c r="N75" s="1"/>
    </row>
    <row r="76" ht="15.75" customHeight="1">
      <c r="A76" s="17" t="s">
        <v>33</v>
      </c>
      <c r="B76" s="16">
        <f>IFERROR(MAX(B72:K72),"-")</f>
        <v>88.5</v>
      </c>
      <c r="C76" s="18"/>
      <c r="D76" s="18"/>
      <c r="E76" s="18"/>
      <c r="F76" s="18"/>
      <c r="G76" s="18"/>
      <c r="H76" s="18"/>
      <c r="I76" s="18"/>
      <c r="J76" s="18"/>
      <c r="K76" s="18"/>
      <c r="L76" s="1"/>
      <c r="M76" s="1"/>
      <c r="N76" s="1"/>
    </row>
    <row r="77" ht="15.75" customHeight="1">
      <c r="A77" s="1"/>
      <c r="B77" s="1"/>
      <c r="C77" s="1"/>
      <c r="D77" s="1"/>
      <c r="E77" s="1"/>
      <c r="F77" s="1"/>
      <c r="G77" s="1"/>
      <c r="H77" s="1"/>
      <c r="I77" s="1"/>
      <c r="J77" s="1"/>
      <c r="K77" s="1"/>
      <c r="L77" s="1"/>
      <c r="M77" s="1"/>
      <c r="N77" s="1"/>
    </row>
    <row r="78">
      <c r="A78" s="27" t="s">
        <v>449</v>
      </c>
      <c r="B78" s="4" t="s">
        <v>3</v>
      </c>
      <c r="C78" s="4" t="s">
        <v>4</v>
      </c>
      <c r="D78" s="4" t="s">
        <v>5</v>
      </c>
      <c r="E78" s="4" t="s">
        <v>6</v>
      </c>
      <c r="F78" s="4" t="s">
        <v>7</v>
      </c>
      <c r="G78" s="4" t="s">
        <v>8</v>
      </c>
      <c r="H78" s="4" t="s">
        <v>9</v>
      </c>
      <c r="I78" s="4" t="s">
        <v>10</v>
      </c>
      <c r="J78" s="4" t="s">
        <v>11</v>
      </c>
      <c r="K78" s="4" t="s">
        <v>12</v>
      </c>
      <c r="L78" s="5" t="s">
        <v>13</v>
      </c>
      <c r="M78" s="5" t="s">
        <v>14</v>
      </c>
      <c r="N78" s="5" t="s">
        <v>15</v>
      </c>
    </row>
    <row r="79" ht="15.75" customHeight="1">
      <c r="A79" s="4" t="s">
        <v>16</v>
      </c>
      <c r="B79" s="6" t="s">
        <v>413</v>
      </c>
      <c r="C79" s="6" t="s">
        <v>19</v>
      </c>
      <c r="D79" s="6" t="s">
        <v>20</v>
      </c>
      <c r="E79" s="6" t="s">
        <v>35</v>
      </c>
      <c r="F79" s="7" t="s">
        <v>439</v>
      </c>
      <c r="G79" s="6"/>
      <c r="H79" s="6"/>
      <c r="I79" s="6"/>
      <c r="J79" s="6"/>
      <c r="K79" s="6"/>
      <c r="L79" s="9"/>
      <c r="M79" s="9"/>
      <c r="N79" s="9"/>
    </row>
    <row r="80" ht="15.75" customHeight="1">
      <c r="A80" s="4" t="s">
        <v>22</v>
      </c>
      <c r="B80" s="6"/>
      <c r="C80" s="6"/>
      <c r="D80" s="6"/>
      <c r="E80" s="7" t="s">
        <v>450</v>
      </c>
      <c r="F80" s="7" t="s">
        <v>451</v>
      </c>
      <c r="G80" s="6"/>
      <c r="H80" s="6"/>
      <c r="I80" s="6"/>
      <c r="J80" s="6"/>
      <c r="K80" s="6"/>
      <c r="L80" s="12"/>
      <c r="M80" s="12"/>
      <c r="N80" s="12"/>
    </row>
    <row r="81" ht="15.75" customHeight="1">
      <c r="A81" s="59" t="s">
        <v>449</v>
      </c>
      <c r="B81" s="60">
        <v>6.2222222</v>
      </c>
      <c r="C81" s="60" t="s">
        <v>28</v>
      </c>
      <c r="D81" s="60" t="s">
        <v>28</v>
      </c>
      <c r="E81" s="60">
        <v>8.0</v>
      </c>
      <c r="F81" s="60">
        <v>10.0</v>
      </c>
      <c r="G81" s="61"/>
      <c r="H81" s="61"/>
      <c r="I81" s="61"/>
      <c r="J81" s="61"/>
      <c r="K81" s="61"/>
      <c r="L81" s="16">
        <f>IFERROR(MEDIAN($B81:$K81),"-")</f>
        <v>8</v>
      </c>
      <c r="M81" s="16">
        <f>IFERROR(L81*(1-50%),"-")</f>
        <v>4</v>
      </c>
      <c r="N81" s="16">
        <f>IFERROR(L81*(1+50%),"-")</f>
        <v>12</v>
      </c>
    </row>
    <row r="82" ht="15.75" customHeight="1">
      <c r="A82" s="4" t="s">
        <v>29</v>
      </c>
      <c r="B82" s="15">
        <f t="shared" ref="B82:K82" si="8">IFERROR(IF(B81&gt;$N81,"Não válido",IF(B81&lt;$M81,"Não válido",B81)),"-")</f>
        <v>6.2222222</v>
      </c>
      <c r="C82" s="15" t="str">
        <f t="shared" si="8"/>
        <v>Não válido</v>
      </c>
      <c r="D82" s="15" t="str">
        <f t="shared" si="8"/>
        <v>Não válido</v>
      </c>
      <c r="E82" s="15">
        <f t="shared" si="8"/>
        <v>8</v>
      </c>
      <c r="F82" s="15">
        <f t="shared" si="8"/>
        <v>10</v>
      </c>
      <c r="G82" s="15" t="str">
        <f t="shared" si="8"/>
        <v>Não válido</v>
      </c>
      <c r="H82" s="15" t="str">
        <f t="shared" si="8"/>
        <v>Não válido</v>
      </c>
      <c r="I82" s="15" t="str">
        <f t="shared" si="8"/>
        <v>Não válido</v>
      </c>
      <c r="J82" s="15" t="str">
        <f t="shared" si="8"/>
        <v>Não válido</v>
      </c>
      <c r="K82" s="15" t="str">
        <f t="shared" si="8"/>
        <v>Não válido</v>
      </c>
      <c r="L82" s="1"/>
      <c r="M82" s="1"/>
      <c r="N82" s="1"/>
    </row>
    <row r="83" ht="15.75" customHeight="1">
      <c r="A83" s="17" t="s">
        <v>30</v>
      </c>
      <c r="B83" s="16">
        <f>IFERROR(MIN(B82:K82),"-")</f>
        <v>6.2222222</v>
      </c>
      <c r="C83" s="18"/>
      <c r="D83" s="18"/>
      <c r="E83" s="18"/>
      <c r="F83" s="18"/>
      <c r="G83" s="18"/>
      <c r="H83" s="18"/>
      <c r="I83" s="18"/>
      <c r="J83" s="18"/>
      <c r="K83" s="18"/>
      <c r="L83" s="1"/>
      <c r="M83" s="1"/>
      <c r="N83" s="1"/>
    </row>
    <row r="84" ht="15.75" customHeight="1">
      <c r="A84" s="17" t="s">
        <v>31</v>
      </c>
      <c r="B84" s="16">
        <f>IFERROR(MEDIAN(B82:K82),"-")</f>
        <v>8</v>
      </c>
      <c r="C84" s="18"/>
      <c r="D84" s="18"/>
      <c r="E84" s="18"/>
      <c r="F84" s="18"/>
      <c r="G84" s="18"/>
      <c r="H84" s="18"/>
      <c r="I84" s="18"/>
      <c r="J84" s="18"/>
      <c r="K84" s="18"/>
      <c r="L84" s="1"/>
      <c r="M84" s="1"/>
      <c r="N84" s="1"/>
    </row>
    <row r="85" ht="15.75" customHeight="1">
      <c r="A85" s="17" t="s">
        <v>32</v>
      </c>
      <c r="B85" s="16">
        <f>IFERROR(AVERAGE(B82:K82),"-")</f>
        <v>8.074074067</v>
      </c>
      <c r="C85" s="18"/>
      <c r="D85" s="18"/>
      <c r="E85" s="18"/>
      <c r="F85" s="18"/>
      <c r="G85" s="18"/>
      <c r="H85" s="18"/>
      <c r="I85" s="18"/>
      <c r="J85" s="18"/>
      <c r="K85" s="18"/>
      <c r="L85" s="1"/>
      <c r="M85" s="1"/>
      <c r="N85" s="1"/>
    </row>
    <row r="86" ht="15.75" customHeight="1">
      <c r="A86" s="17" t="s">
        <v>33</v>
      </c>
      <c r="B86" s="16">
        <f>IFERROR(MAX(B82:K82),"-")</f>
        <v>10</v>
      </c>
      <c r="C86" s="18"/>
      <c r="D86" s="18"/>
      <c r="E86" s="18"/>
      <c r="F86" s="18"/>
      <c r="G86" s="18"/>
      <c r="H86" s="18"/>
      <c r="I86" s="18"/>
      <c r="J86" s="18"/>
      <c r="K86" s="18"/>
      <c r="L86" s="1"/>
      <c r="M86" s="1"/>
      <c r="N86" s="1"/>
    </row>
    <row r="87" ht="15.75" customHeight="1">
      <c r="A87" s="1"/>
      <c r="B87" s="1"/>
      <c r="C87" s="1"/>
      <c r="D87" s="1"/>
      <c r="E87" s="1"/>
      <c r="F87" s="1"/>
      <c r="G87" s="1"/>
      <c r="H87" s="1"/>
      <c r="I87" s="1"/>
      <c r="J87" s="1"/>
      <c r="K87" s="1"/>
      <c r="L87" s="1"/>
      <c r="M87" s="1"/>
      <c r="N87" s="1"/>
    </row>
    <row r="88">
      <c r="A88" s="27" t="s">
        <v>452</v>
      </c>
      <c r="B88" s="4" t="s">
        <v>3</v>
      </c>
      <c r="C88" s="4" t="s">
        <v>4</v>
      </c>
      <c r="D88" s="4" t="s">
        <v>5</v>
      </c>
      <c r="E88" s="4" t="s">
        <v>6</v>
      </c>
      <c r="F88" s="4" t="s">
        <v>7</v>
      </c>
      <c r="G88" s="4" t="s">
        <v>8</v>
      </c>
      <c r="H88" s="4" t="s">
        <v>9</v>
      </c>
      <c r="I88" s="4" t="s">
        <v>10</v>
      </c>
      <c r="J88" s="4" t="s">
        <v>11</v>
      </c>
      <c r="K88" s="4" t="s">
        <v>12</v>
      </c>
      <c r="L88" s="5" t="s">
        <v>13</v>
      </c>
      <c r="M88" s="5" t="s">
        <v>14</v>
      </c>
      <c r="N88" s="5" t="s">
        <v>15</v>
      </c>
    </row>
    <row r="89" ht="15.75" customHeight="1">
      <c r="A89" s="4" t="s">
        <v>16</v>
      </c>
      <c r="B89" s="6" t="s">
        <v>413</v>
      </c>
      <c r="C89" s="6" t="s">
        <v>19</v>
      </c>
      <c r="D89" s="6" t="s">
        <v>20</v>
      </c>
      <c r="E89" s="6" t="s">
        <v>35</v>
      </c>
      <c r="F89" s="7" t="s">
        <v>439</v>
      </c>
      <c r="G89" s="58" t="s">
        <v>453</v>
      </c>
      <c r="H89" s="6"/>
      <c r="I89" s="6"/>
      <c r="J89" s="6"/>
      <c r="K89" s="6"/>
      <c r="L89" s="9"/>
      <c r="M89" s="9"/>
      <c r="N89" s="9"/>
    </row>
    <row r="90" ht="15.75" customHeight="1">
      <c r="A90" s="4" t="s">
        <v>22</v>
      </c>
      <c r="B90" s="64"/>
      <c r="C90" s="61"/>
      <c r="D90" s="61"/>
      <c r="E90" s="60" t="s">
        <v>454</v>
      </c>
      <c r="F90" s="60" t="s">
        <v>455</v>
      </c>
      <c r="G90" s="7" t="s">
        <v>456</v>
      </c>
      <c r="H90" s="6"/>
      <c r="I90" s="6"/>
      <c r="J90" s="6"/>
      <c r="K90" s="6"/>
      <c r="L90" s="12"/>
      <c r="M90" s="12"/>
      <c r="N90" s="12"/>
    </row>
    <row r="91" ht="15.75" customHeight="1">
      <c r="A91" s="59" t="s">
        <v>452</v>
      </c>
      <c r="B91" s="60">
        <v>98.423381</v>
      </c>
      <c r="C91" s="60" t="s">
        <v>28</v>
      </c>
      <c r="D91" s="60" t="s">
        <v>28</v>
      </c>
      <c r="E91" s="60">
        <v>62.44</v>
      </c>
      <c r="F91" s="60">
        <v>65.0</v>
      </c>
      <c r="G91" s="60">
        <v>99.9</v>
      </c>
      <c r="H91" s="61"/>
      <c r="I91" s="61"/>
      <c r="J91" s="61"/>
      <c r="K91" s="61"/>
      <c r="L91" s="16">
        <f>IFERROR(MEDIAN($B91:$K91),"-")</f>
        <v>81.7116905</v>
      </c>
      <c r="M91" s="16">
        <f>IFERROR(L91*(1-50%),"-")</f>
        <v>40.85584525</v>
      </c>
      <c r="N91" s="16">
        <f>IFERROR(L91*(1+50%),"-")</f>
        <v>122.5675358</v>
      </c>
    </row>
    <row r="92" ht="15.75" customHeight="1">
      <c r="A92" s="4" t="s">
        <v>29</v>
      </c>
      <c r="B92" s="15">
        <f t="shared" ref="B92:K92" si="9">IFERROR(IF(B91&gt;$N91,"Não válido",IF(B91&lt;$M91,"Não válido",B91)),"-")</f>
        <v>98.423381</v>
      </c>
      <c r="C92" s="15" t="str">
        <f t="shared" si="9"/>
        <v>Não válido</v>
      </c>
      <c r="D92" s="15" t="str">
        <f t="shared" si="9"/>
        <v>Não válido</v>
      </c>
      <c r="E92" s="15">
        <f t="shared" si="9"/>
        <v>62.44</v>
      </c>
      <c r="F92" s="15">
        <f t="shared" si="9"/>
        <v>65</v>
      </c>
      <c r="G92" s="15">
        <f t="shared" si="9"/>
        <v>99.9</v>
      </c>
      <c r="H92" s="15" t="str">
        <f t="shared" si="9"/>
        <v>Não válido</v>
      </c>
      <c r="I92" s="15" t="str">
        <f t="shared" si="9"/>
        <v>Não válido</v>
      </c>
      <c r="J92" s="15" t="str">
        <f t="shared" si="9"/>
        <v>Não válido</v>
      </c>
      <c r="K92" s="15" t="str">
        <f t="shared" si="9"/>
        <v>Não válido</v>
      </c>
      <c r="L92" s="1"/>
      <c r="M92" s="1"/>
      <c r="N92" s="1"/>
    </row>
    <row r="93" ht="15.75" customHeight="1">
      <c r="A93" s="17" t="s">
        <v>30</v>
      </c>
      <c r="B93" s="16">
        <f>IFERROR(MIN(B92:K92),"-")</f>
        <v>62.44</v>
      </c>
      <c r="C93" s="18"/>
      <c r="D93" s="18"/>
      <c r="E93" s="18"/>
      <c r="F93" s="18"/>
      <c r="G93" s="18"/>
      <c r="H93" s="18"/>
      <c r="I93" s="18"/>
      <c r="J93" s="18"/>
      <c r="K93" s="18"/>
      <c r="L93" s="1"/>
      <c r="M93" s="1"/>
      <c r="N93" s="1"/>
    </row>
    <row r="94" ht="15.75" customHeight="1">
      <c r="A94" s="17" t="s">
        <v>31</v>
      </c>
      <c r="B94" s="16">
        <f>IFERROR(MEDIAN(B92:K92),"-")</f>
        <v>81.7116905</v>
      </c>
      <c r="C94" s="18"/>
      <c r="D94" s="18"/>
      <c r="E94" s="18"/>
      <c r="F94" s="18"/>
      <c r="G94" s="18"/>
      <c r="H94" s="18"/>
      <c r="I94" s="18"/>
      <c r="J94" s="18"/>
      <c r="K94" s="18"/>
      <c r="L94" s="1"/>
      <c r="M94" s="1"/>
      <c r="N94" s="1"/>
    </row>
    <row r="95" ht="15.75" customHeight="1">
      <c r="A95" s="17" t="s">
        <v>32</v>
      </c>
      <c r="B95" s="16">
        <f>IFERROR(AVERAGE(B92:K92),"-")</f>
        <v>81.44084525</v>
      </c>
      <c r="C95" s="18"/>
      <c r="D95" s="18"/>
      <c r="E95" s="18"/>
      <c r="F95" s="18"/>
      <c r="G95" s="18"/>
      <c r="H95" s="18"/>
      <c r="I95" s="18"/>
      <c r="J95" s="18"/>
      <c r="K95" s="18"/>
      <c r="L95" s="1"/>
      <c r="M95" s="1"/>
      <c r="N95" s="1"/>
    </row>
    <row r="96" ht="15.75" customHeight="1">
      <c r="A96" s="17" t="s">
        <v>33</v>
      </c>
      <c r="B96" s="16">
        <f>IFERROR(MAX(B92:K92),"-")</f>
        <v>99.9</v>
      </c>
      <c r="C96" s="18"/>
      <c r="D96" s="18"/>
      <c r="E96" s="18"/>
      <c r="F96" s="18"/>
      <c r="G96" s="18"/>
      <c r="H96" s="18"/>
      <c r="I96" s="18"/>
      <c r="J96" s="18"/>
      <c r="K96" s="18"/>
      <c r="L96" s="1"/>
      <c r="M96" s="1"/>
      <c r="N96" s="1"/>
    </row>
    <row r="97" ht="15.75" customHeight="1">
      <c r="A97" s="1"/>
      <c r="B97" s="1"/>
      <c r="C97" s="1"/>
      <c r="D97" s="1"/>
      <c r="E97" s="1"/>
      <c r="F97" s="1"/>
      <c r="G97" s="1"/>
      <c r="H97" s="1"/>
      <c r="I97" s="1"/>
      <c r="J97" s="1"/>
      <c r="K97" s="1"/>
      <c r="L97" s="1"/>
      <c r="M97" s="1"/>
      <c r="N97" s="1"/>
    </row>
    <row r="98">
      <c r="A98" s="27" t="s">
        <v>457</v>
      </c>
      <c r="B98" s="4" t="s">
        <v>3</v>
      </c>
      <c r="C98" s="4" t="s">
        <v>4</v>
      </c>
      <c r="D98" s="4" t="s">
        <v>5</v>
      </c>
      <c r="E98" s="4" t="s">
        <v>6</v>
      </c>
      <c r="F98" s="4" t="s">
        <v>7</v>
      </c>
      <c r="G98" s="4" t="s">
        <v>8</v>
      </c>
      <c r="H98" s="4" t="s">
        <v>9</v>
      </c>
      <c r="I98" s="4" t="s">
        <v>10</v>
      </c>
      <c r="J98" s="4" t="s">
        <v>11</v>
      </c>
      <c r="K98" s="4" t="s">
        <v>12</v>
      </c>
      <c r="L98" s="5" t="s">
        <v>13</v>
      </c>
      <c r="M98" s="5" t="s">
        <v>14</v>
      </c>
      <c r="N98" s="5" t="s">
        <v>15</v>
      </c>
    </row>
    <row r="99" ht="15.75" customHeight="1">
      <c r="A99" s="4" t="s">
        <v>16</v>
      </c>
      <c r="B99" s="6" t="s">
        <v>413</v>
      </c>
      <c r="C99" s="6" t="s">
        <v>19</v>
      </c>
      <c r="D99" s="6" t="s">
        <v>20</v>
      </c>
      <c r="E99" s="6" t="s">
        <v>35</v>
      </c>
      <c r="F99" s="7" t="s">
        <v>439</v>
      </c>
      <c r="G99" s="62" t="s">
        <v>458</v>
      </c>
      <c r="H99" s="6"/>
      <c r="I99" s="6"/>
      <c r="J99" s="6"/>
      <c r="K99" s="6"/>
      <c r="L99" s="9"/>
      <c r="M99" s="9"/>
      <c r="N99" s="9"/>
    </row>
    <row r="100" ht="15.75" customHeight="1">
      <c r="A100" s="4" t="s">
        <v>22</v>
      </c>
      <c r="B100" s="6"/>
      <c r="C100" s="6"/>
      <c r="D100" s="6"/>
      <c r="E100" s="7" t="s">
        <v>459</v>
      </c>
      <c r="F100" s="7" t="s">
        <v>460</v>
      </c>
      <c r="G100" s="7" t="s">
        <v>461</v>
      </c>
      <c r="H100" s="6"/>
      <c r="I100" s="6"/>
      <c r="J100" s="6"/>
      <c r="K100" s="6"/>
      <c r="L100" s="12"/>
      <c r="M100" s="12"/>
      <c r="N100" s="12"/>
    </row>
    <row r="101" ht="15.75" customHeight="1">
      <c r="A101" s="13" t="s">
        <v>457</v>
      </c>
      <c r="B101" s="60">
        <v>126.73718</v>
      </c>
      <c r="C101" s="60" t="s">
        <v>28</v>
      </c>
      <c r="D101" s="60" t="s">
        <v>28</v>
      </c>
      <c r="E101" s="60">
        <v>15.0</v>
      </c>
      <c r="F101" s="60">
        <v>30.0</v>
      </c>
      <c r="G101" s="60">
        <v>29.99</v>
      </c>
      <c r="H101" s="61"/>
      <c r="I101" s="61"/>
      <c r="J101" s="61"/>
      <c r="K101" s="61"/>
      <c r="L101" s="16">
        <f>IFERROR(MEDIAN($B101:$K101),"-")</f>
        <v>29.995</v>
      </c>
      <c r="M101" s="16">
        <f>IFERROR(L101*(1-50%),"-")</f>
        <v>14.9975</v>
      </c>
      <c r="N101" s="16">
        <f>IFERROR(L101*(1+50%),"-")</f>
        <v>44.9925</v>
      </c>
    </row>
    <row r="102" ht="15.75" customHeight="1">
      <c r="A102" s="4" t="s">
        <v>29</v>
      </c>
      <c r="B102" s="15" t="str">
        <f t="shared" ref="B102:K102" si="10">IFERROR(IF(B101&gt;$N101,"Não válido",IF(B101&lt;$M101,"Não válido",B101)),"-")</f>
        <v>Não válido</v>
      </c>
      <c r="C102" s="15" t="str">
        <f t="shared" si="10"/>
        <v>Não válido</v>
      </c>
      <c r="D102" s="15" t="str">
        <f t="shared" si="10"/>
        <v>Não válido</v>
      </c>
      <c r="E102" s="15">
        <f t="shared" si="10"/>
        <v>15</v>
      </c>
      <c r="F102" s="15">
        <f t="shared" si="10"/>
        <v>30</v>
      </c>
      <c r="G102" s="15">
        <f t="shared" si="10"/>
        <v>29.99</v>
      </c>
      <c r="H102" s="15" t="str">
        <f t="shared" si="10"/>
        <v>Não válido</v>
      </c>
      <c r="I102" s="15" t="str">
        <f t="shared" si="10"/>
        <v>Não válido</v>
      </c>
      <c r="J102" s="15" t="str">
        <f t="shared" si="10"/>
        <v>Não válido</v>
      </c>
      <c r="K102" s="15" t="str">
        <f t="shared" si="10"/>
        <v>Não válido</v>
      </c>
      <c r="L102" s="1"/>
      <c r="M102" s="1"/>
      <c r="N102" s="1"/>
    </row>
    <row r="103" ht="15.75" customHeight="1">
      <c r="A103" s="17" t="s">
        <v>30</v>
      </c>
      <c r="B103" s="16">
        <f>IFERROR(MIN(B102:K102),"-")</f>
        <v>15</v>
      </c>
      <c r="C103" s="18"/>
      <c r="D103" s="18"/>
      <c r="E103" s="18"/>
      <c r="F103" s="18"/>
      <c r="G103" s="18"/>
      <c r="H103" s="18"/>
      <c r="I103" s="18"/>
      <c r="J103" s="18"/>
      <c r="K103" s="18"/>
      <c r="L103" s="1"/>
      <c r="M103" s="1"/>
      <c r="N103" s="1"/>
    </row>
    <row r="104" ht="15.75" customHeight="1">
      <c r="A104" s="17" t="s">
        <v>31</v>
      </c>
      <c r="B104" s="16">
        <f>IFERROR(MEDIAN(B102:K102),"-")</f>
        <v>29.99</v>
      </c>
      <c r="C104" s="18"/>
      <c r="D104" s="18"/>
      <c r="E104" s="18"/>
      <c r="F104" s="18"/>
      <c r="G104" s="18"/>
      <c r="H104" s="18"/>
      <c r="I104" s="18"/>
      <c r="J104" s="18"/>
      <c r="K104" s="18"/>
      <c r="L104" s="1"/>
      <c r="M104" s="1"/>
      <c r="N104" s="1"/>
    </row>
    <row r="105" ht="15.75" customHeight="1">
      <c r="A105" s="17" t="s">
        <v>32</v>
      </c>
      <c r="B105" s="16">
        <f>IFERROR(AVERAGE(B102:K102),"-")</f>
        <v>24.99666667</v>
      </c>
      <c r="C105" s="18"/>
      <c r="D105" s="18"/>
      <c r="E105" s="18"/>
      <c r="F105" s="18"/>
      <c r="G105" s="18"/>
      <c r="H105" s="18"/>
      <c r="I105" s="18"/>
      <c r="J105" s="18"/>
      <c r="K105" s="18"/>
      <c r="L105" s="1"/>
      <c r="M105" s="1"/>
      <c r="N105" s="1"/>
    </row>
    <row r="106" ht="15.75" customHeight="1">
      <c r="A106" s="17" t="s">
        <v>33</v>
      </c>
      <c r="B106" s="16">
        <f>IFERROR(MAX(B102:K102),"-")</f>
        <v>30</v>
      </c>
      <c r="C106" s="18"/>
      <c r="D106" s="18"/>
      <c r="E106" s="18"/>
      <c r="F106" s="18"/>
      <c r="G106" s="18"/>
      <c r="H106" s="18"/>
      <c r="I106" s="18"/>
      <c r="J106" s="18"/>
      <c r="K106" s="18"/>
      <c r="L106" s="1"/>
      <c r="M106" s="1"/>
      <c r="N106" s="1"/>
    </row>
    <row r="107" ht="15.75" customHeight="1">
      <c r="A107" s="1"/>
      <c r="B107" s="1"/>
      <c r="C107" s="1"/>
      <c r="D107" s="1"/>
      <c r="E107" s="1"/>
      <c r="F107" s="1"/>
      <c r="G107" s="1"/>
      <c r="H107" s="1"/>
      <c r="I107" s="1"/>
      <c r="J107" s="1"/>
      <c r="K107" s="1"/>
      <c r="L107" s="1"/>
      <c r="M107" s="1"/>
      <c r="N107" s="1"/>
    </row>
    <row r="108">
      <c r="A108" s="65" t="s">
        <v>462</v>
      </c>
      <c r="B108" s="1"/>
      <c r="C108" s="1"/>
      <c r="D108" s="1"/>
      <c r="E108" s="1"/>
      <c r="F108" s="1"/>
      <c r="G108" s="1"/>
      <c r="H108" s="1"/>
      <c r="I108" s="1"/>
      <c r="J108" s="1"/>
      <c r="K108" s="1"/>
      <c r="L108" s="1"/>
      <c r="M108" s="1"/>
      <c r="N108" s="1"/>
    </row>
    <row r="109">
      <c r="A109" s="1"/>
      <c r="B109" s="1"/>
      <c r="C109" s="1"/>
      <c r="D109" s="1"/>
      <c r="E109" s="1"/>
      <c r="F109" s="1"/>
      <c r="G109" s="1"/>
      <c r="H109" s="1"/>
      <c r="I109" s="1"/>
      <c r="J109" s="1"/>
      <c r="K109" s="1"/>
      <c r="L109" s="1"/>
      <c r="M109" s="1"/>
      <c r="N109" s="1"/>
    </row>
    <row r="110">
      <c r="A110" s="66" t="s">
        <v>463</v>
      </c>
      <c r="B110" s="4" t="s">
        <v>3</v>
      </c>
      <c r="C110" s="4" t="s">
        <v>4</v>
      </c>
      <c r="D110" s="4" t="s">
        <v>5</v>
      </c>
      <c r="E110" s="4" t="s">
        <v>6</v>
      </c>
      <c r="F110" s="4" t="s">
        <v>7</v>
      </c>
      <c r="G110" s="4" t="s">
        <v>8</v>
      </c>
      <c r="H110" s="4" t="s">
        <v>9</v>
      </c>
      <c r="I110" s="4" t="s">
        <v>10</v>
      </c>
      <c r="J110" s="4" t="s">
        <v>11</v>
      </c>
      <c r="K110" s="4" t="s">
        <v>12</v>
      </c>
      <c r="L110" s="1"/>
      <c r="M110" s="1"/>
      <c r="N110" s="1"/>
    </row>
    <row r="111" ht="15.75" customHeight="1">
      <c r="A111" s="4" t="s">
        <v>16</v>
      </c>
      <c r="B111" s="6" t="s">
        <v>19</v>
      </c>
      <c r="C111" s="7" t="s">
        <v>464</v>
      </c>
      <c r="D111" s="6" t="s">
        <v>35</v>
      </c>
      <c r="E111" s="67"/>
      <c r="F111" s="6"/>
      <c r="G111" s="6"/>
      <c r="H111" s="6"/>
      <c r="I111" s="6"/>
      <c r="J111" s="6"/>
      <c r="K111" s="6"/>
      <c r="L111" s="1"/>
      <c r="M111" s="1"/>
      <c r="N111" s="1"/>
    </row>
    <row r="112" ht="15.75" customHeight="1">
      <c r="A112" s="4" t="s">
        <v>22</v>
      </c>
      <c r="B112" s="6"/>
      <c r="C112" s="6"/>
      <c r="D112" s="6"/>
      <c r="E112" s="6"/>
      <c r="F112" s="6"/>
      <c r="G112" s="6"/>
      <c r="H112" s="6"/>
      <c r="I112" s="6"/>
      <c r="J112" s="6"/>
      <c r="K112" s="6"/>
      <c r="L112" s="1"/>
      <c r="M112" s="1"/>
      <c r="N112" s="1"/>
    </row>
    <row r="113" ht="15.75" customHeight="1">
      <c r="A113" s="13"/>
      <c r="B113" s="68">
        <v>0.01</v>
      </c>
      <c r="C113" s="68">
        <v>0.0015</v>
      </c>
      <c r="D113" s="68">
        <v>0.0387</v>
      </c>
      <c r="E113" s="69"/>
      <c r="F113" s="69"/>
      <c r="G113" s="69"/>
      <c r="H113" s="69"/>
      <c r="I113" s="69"/>
      <c r="J113" s="69"/>
      <c r="K113" s="69"/>
      <c r="L113" s="1"/>
      <c r="M113" s="1"/>
      <c r="N113" s="1"/>
    </row>
    <row r="114" ht="15.75" customHeight="1">
      <c r="A114" s="17" t="s">
        <v>31</v>
      </c>
      <c r="B114" s="70">
        <f>IFERROR(MEDIAN(B113:K113),"-")</f>
        <v>0.01</v>
      </c>
      <c r="C114" s="71"/>
      <c r="D114" s="71"/>
      <c r="E114" s="71"/>
      <c r="F114" s="71"/>
      <c r="G114" s="71"/>
      <c r="H114" s="71"/>
      <c r="I114" s="71"/>
      <c r="J114" s="71"/>
      <c r="K114" s="71"/>
      <c r="L114" s="1"/>
      <c r="M114" s="1"/>
      <c r="N114" s="1"/>
    </row>
    <row r="115" ht="15.75" customHeight="1">
      <c r="A115" s="17" t="s">
        <v>32</v>
      </c>
      <c r="B115" s="70">
        <f>IFERROR(AVERAGE(B113:K113),"-")</f>
        <v>0.01673333333</v>
      </c>
      <c r="C115" s="71"/>
      <c r="D115" s="71"/>
      <c r="E115" s="71"/>
      <c r="F115" s="71"/>
      <c r="G115" s="71"/>
      <c r="H115" s="71"/>
      <c r="I115" s="71"/>
      <c r="J115" s="71"/>
      <c r="K115" s="71"/>
      <c r="L115" s="1"/>
      <c r="M115" s="1"/>
      <c r="N115" s="1"/>
    </row>
    <row r="116" ht="15.75" customHeight="1">
      <c r="A116" s="1"/>
      <c r="B116" s="1"/>
      <c r="C116" s="1"/>
      <c r="D116" s="1"/>
      <c r="E116" s="1"/>
      <c r="F116" s="1"/>
      <c r="G116" s="1"/>
      <c r="H116" s="1"/>
      <c r="I116" s="1"/>
      <c r="J116" s="1"/>
      <c r="K116" s="1"/>
      <c r="L116" s="1"/>
      <c r="M116" s="1"/>
      <c r="N116" s="1"/>
    </row>
    <row r="117">
      <c r="A117" s="66" t="s">
        <v>465</v>
      </c>
      <c r="B117" s="4" t="s">
        <v>3</v>
      </c>
      <c r="C117" s="4" t="s">
        <v>4</v>
      </c>
      <c r="D117" s="4" t="s">
        <v>5</v>
      </c>
      <c r="E117" s="4" t="s">
        <v>6</v>
      </c>
      <c r="F117" s="4" t="s">
        <v>7</v>
      </c>
      <c r="G117" s="4" t="s">
        <v>8</v>
      </c>
      <c r="H117" s="4" t="s">
        <v>9</v>
      </c>
      <c r="I117" s="4" t="s">
        <v>10</v>
      </c>
      <c r="J117" s="4" t="s">
        <v>11</v>
      </c>
      <c r="K117" s="4" t="s">
        <v>12</v>
      </c>
      <c r="L117" s="1"/>
      <c r="M117" s="1"/>
      <c r="N117" s="1"/>
    </row>
    <row r="118" ht="15.75" customHeight="1">
      <c r="A118" s="4" t="s">
        <v>16</v>
      </c>
      <c r="B118" s="6" t="s">
        <v>19</v>
      </c>
      <c r="C118" s="6" t="s">
        <v>20</v>
      </c>
      <c r="D118" s="6" t="s">
        <v>35</v>
      </c>
      <c r="E118" s="67"/>
      <c r="F118" s="6"/>
      <c r="G118" s="6"/>
      <c r="H118" s="6"/>
      <c r="I118" s="6"/>
      <c r="J118" s="6"/>
      <c r="K118" s="6"/>
      <c r="L118" s="1"/>
      <c r="M118" s="1"/>
      <c r="N118" s="1"/>
    </row>
    <row r="119" ht="15.75" customHeight="1">
      <c r="A119" s="4" t="s">
        <v>22</v>
      </c>
      <c r="B119" s="6"/>
      <c r="C119" s="6"/>
      <c r="D119" s="6"/>
      <c r="E119" s="6"/>
      <c r="F119" s="6"/>
      <c r="G119" s="6"/>
      <c r="H119" s="6"/>
      <c r="I119" s="6"/>
      <c r="J119" s="6"/>
      <c r="K119" s="6"/>
      <c r="L119" s="1"/>
      <c r="M119" s="1"/>
      <c r="N119" s="1"/>
    </row>
    <row r="120" ht="15.75" customHeight="1">
      <c r="A120" s="46" t="s">
        <v>465</v>
      </c>
      <c r="B120" s="68">
        <v>0.01</v>
      </c>
      <c r="C120" s="68">
        <v>0.0015</v>
      </c>
      <c r="D120" s="68">
        <v>0.0387</v>
      </c>
      <c r="E120" s="69"/>
      <c r="F120" s="69"/>
      <c r="G120" s="69"/>
      <c r="H120" s="69"/>
      <c r="I120" s="69"/>
      <c r="J120" s="69"/>
      <c r="K120" s="69"/>
      <c r="L120" s="1"/>
      <c r="M120" s="1"/>
      <c r="N120" s="1"/>
    </row>
    <row r="121" ht="15.75" customHeight="1">
      <c r="A121" s="17" t="s">
        <v>31</v>
      </c>
      <c r="B121" s="70">
        <f>IFERROR(MEDIAN(B120:K120),"-")</f>
        <v>0.01</v>
      </c>
      <c r="C121" s="71"/>
      <c r="D121" s="71"/>
      <c r="E121" s="71"/>
      <c r="F121" s="71"/>
      <c r="G121" s="71"/>
      <c r="H121" s="71"/>
      <c r="I121" s="71"/>
      <c r="J121" s="71"/>
      <c r="K121" s="71"/>
      <c r="L121" s="1"/>
      <c r="M121" s="1"/>
      <c r="N121" s="1"/>
    </row>
    <row r="122" ht="15.75" customHeight="1">
      <c r="A122" s="17" t="s">
        <v>32</v>
      </c>
      <c r="B122" s="70">
        <f>IFERROR(AVERAGE(B120:K120),"-")</f>
        <v>0.01673333333</v>
      </c>
      <c r="C122" s="71"/>
      <c r="D122" s="71"/>
      <c r="E122" s="71"/>
      <c r="F122" s="71"/>
      <c r="G122" s="71"/>
      <c r="H122" s="71"/>
      <c r="I122" s="71"/>
      <c r="J122" s="71"/>
      <c r="K122" s="71"/>
      <c r="L122" s="1"/>
      <c r="M122" s="1"/>
      <c r="N122" s="1"/>
    </row>
    <row r="123" ht="15.75" customHeight="1">
      <c r="A123" s="1"/>
      <c r="B123" s="71"/>
      <c r="C123" s="71"/>
      <c r="D123" s="71"/>
      <c r="E123" s="71"/>
      <c r="F123" s="71"/>
      <c r="G123" s="71"/>
      <c r="H123" s="71"/>
      <c r="I123" s="71"/>
      <c r="J123" s="71"/>
      <c r="K123" s="71"/>
      <c r="L123" s="1"/>
      <c r="M123" s="1"/>
      <c r="N123" s="1"/>
    </row>
    <row r="124" ht="15.75" customHeight="1">
      <c r="A124" s="1"/>
      <c r="B124" s="71"/>
      <c r="C124" s="71"/>
      <c r="D124" s="71"/>
      <c r="E124" s="71"/>
      <c r="F124" s="71"/>
      <c r="G124" s="71"/>
      <c r="H124" s="71"/>
      <c r="I124" s="71"/>
      <c r="J124" s="71"/>
      <c r="K124" s="71"/>
      <c r="L124" s="1"/>
      <c r="M124" s="1"/>
      <c r="N124" s="1"/>
    </row>
    <row r="125" ht="15.75" customHeight="1">
      <c r="A125" s="1"/>
      <c r="B125" s="71"/>
      <c r="C125" s="71"/>
      <c r="D125" s="71"/>
      <c r="E125" s="71"/>
      <c r="F125" s="71"/>
      <c r="G125" s="71"/>
      <c r="H125" s="71"/>
      <c r="I125" s="71"/>
      <c r="J125" s="71"/>
      <c r="K125" s="71"/>
      <c r="L125" s="1"/>
      <c r="M125" s="1"/>
      <c r="N125" s="1"/>
    </row>
    <row r="126" ht="15.75" customHeight="1">
      <c r="A126" s="1"/>
      <c r="B126" s="71"/>
      <c r="C126" s="71"/>
      <c r="D126" s="71"/>
      <c r="E126" s="71"/>
      <c r="F126" s="71"/>
      <c r="G126" s="71"/>
      <c r="H126" s="71"/>
      <c r="I126" s="71"/>
      <c r="J126" s="71"/>
      <c r="K126" s="71"/>
      <c r="L126" s="71"/>
      <c r="M126" s="71"/>
      <c r="N126" s="7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sheetData>
  <mergeCells count="31">
    <mergeCell ref="A1:K1"/>
    <mergeCell ref="L5:L7"/>
    <mergeCell ref="M5:M7"/>
    <mergeCell ref="N5:N7"/>
    <mergeCell ref="L16:L18"/>
    <mergeCell ref="M16:M18"/>
    <mergeCell ref="N16:N18"/>
    <mergeCell ref="M46:M48"/>
    <mergeCell ref="N46:N48"/>
    <mergeCell ref="L26:L28"/>
    <mergeCell ref="M26:M28"/>
    <mergeCell ref="N26:N28"/>
    <mergeCell ref="L36:L38"/>
    <mergeCell ref="M36:M38"/>
    <mergeCell ref="N36:N38"/>
    <mergeCell ref="L46:L48"/>
    <mergeCell ref="M78:M80"/>
    <mergeCell ref="N78:N80"/>
    <mergeCell ref="L88:L90"/>
    <mergeCell ref="M88:M90"/>
    <mergeCell ref="N88:N90"/>
    <mergeCell ref="L98:L100"/>
    <mergeCell ref="M98:M100"/>
    <mergeCell ref="N98:N100"/>
    <mergeCell ref="L58:L60"/>
    <mergeCell ref="M58:M60"/>
    <mergeCell ref="N58:N60"/>
    <mergeCell ref="L68:L70"/>
    <mergeCell ref="M68:M70"/>
    <mergeCell ref="N68:N70"/>
    <mergeCell ref="L78:L80"/>
  </mergeCells>
  <conditionalFormatting sqref="B9:K9">
    <cfRule type="cellIs" dxfId="0" priority="1" operator="equal">
      <formula>"Não válido"</formula>
    </cfRule>
  </conditionalFormatting>
  <conditionalFormatting sqref="B20:K20">
    <cfRule type="cellIs" dxfId="0" priority="2" operator="equal">
      <formula>"Não válido"</formula>
    </cfRule>
  </conditionalFormatting>
  <conditionalFormatting sqref="B30:K30">
    <cfRule type="cellIs" dxfId="0" priority="3" operator="equal">
      <formula>"Não válido"</formula>
    </cfRule>
  </conditionalFormatting>
  <conditionalFormatting sqref="B40:K40">
    <cfRule type="cellIs" dxfId="0" priority="4" operator="equal">
      <formula>"Não válido"</formula>
    </cfRule>
  </conditionalFormatting>
  <conditionalFormatting sqref="B50:K50">
    <cfRule type="cellIs" dxfId="0" priority="5" operator="equal">
      <formula>"Não válido"</formula>
    </cfRule>
  </conditionalFormatting>
  <conditionalFormatting sqref="B62:K62">
    <cfRule type="cellIs" dxfId="0" priority="6" operator="equal">
      <formula>"Não válido"</formula>
    </cfRule>
  </conditionalFormatting>
  <conditionalFormatting sqref="B72:K72">
    <cfRule type="cellIs" dxfId="0" priority="7" operator="equal">
      <formula>"Não válido"</formula>
    </cfRule>
  </conditionalFormatting>
  <conditionalFormatting sqref="B82:K82">
    <cfRule type="cellIs" dxfId="0" priority="8" operator="equal">
      <formula>"Não válido"</formula>
    </cfRule>
  </conditionalFormatting>
  <conditionalFormatting sqref="B92:K92">
    <cfRule type="cellIs" dxfId="0" priority="9" operator="equal">
      <formula>"Não válido"</formula>
    </cfRule>
  </conditionalFormatting>
  <conditionalFormatting sqref="B102:K102">
    <cfRule type="cellIs" dxfId="0" priority="10" operator="equal">
      <formula>"Não válido"</formula>
    </cfRule>
  </conditionalFormatting>
  <hyperlinks>
    <hyperlink r:id="rId1" ref="E6"/>
    <hyperlink r:id="rId2" ref="E27"/>
    <hyperlink r:id="rId3" ref="F27"/>
    <hyperlink r:id="rId4" ref="E37"/>
    <hyperlink r:id="rId5" ref="F47"/>
    <hyperlink r:id="rId6" ref="G69"/>
    <hyperlink r:id="rId7" ref="H69"/>
    <hyperlink r:id="rId8" ref="G89"/>
    <hyperlink r:id="rId9" ref="G99"/>
  </hyperlinks>
  <printOptions/>
  <pageMargins bottom="0.787401575" footer="0.0" header="0.0" left="0.511811024" right="0.511811024" top="0.787401575"/>
  <pageSetup paperSize="9" orientation="portrait"/>
  <drawing r:id="rId1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7.13"/>
    <col customWidth="1" min="2" max="2" width="25.5"/>
    <col customWidth="1" min="3" max="11" width="13.75"/>
    <col customWidth="1" min="12" max="12" width="13.0"/>
    <col customWidth="1" min="13" max="15" width="10.5"/>
    <col customWidth="1" min="16" max="26" width="7.75"/>
  </cols>
  <sheetData>
    <row r="1">
      <c r="A1" s="72" t="s">
        <v>466</v>
      </c>
      <c r="B1" s="72"/>
      <c r="C1" s="73"/>
      <c r="D1" s="73"/>
      <c r="E1" s="73"/>
      <c r="F1" s="73"/>
      <c r="G1" s="73"/>
      <c r="H1" s="73"/>
      <c r="I1" s="73"/>
      <c r="J1" s="73"/>
      <c r="K1" s="73"/>
    </row>
    <row r="2">
      <c r="C2" s="73"/>
      <c r="D2" s="73"/>
      <c r="E2" s="73"/>
      <c r="F2" s="73"/>
      <c r="G2" s="73"/>
      <c r="H2" s="74" t="s">
        <v>467</v>
      </c>
      <c r="I2" s="75"/>
      <c r="J2" s="76"/>
      <c r="K2" s="73"/>
    </row>
    <row r="3">
      <c r="A3" s="77" t="s">
        <v>468</v>
      </c>
      <c r="B3" s="77" t="s">
        <v>469</v>
      </c>
      <c r="C3" s="78" t="s">
        <v>470</v>
      </c>
      <c r="D3" s="78" t="s">
        <v>471</v>
      </c>
      <c r="E3" s="78" t="s">
        <v>472</v>
      </c>
      <c r="F3" s="78" t="s">
        <v>473</v>
      </c>
      <c r="G3" s="78" t="s">
        <v>474</v>
      </c>
      <c r="H3" s="78" t="s">
        <v>475</v>
      </c>
      <c r="I3" s="78" t="s">
        <v>476</v>
      </c>
      <c r="J3" s="78" t="s">
        <v>477</v>
      </c>
      <c r="K3" s="78" t="s">
        <v>478</v>
      </c>
      <c r="L3" s="78" t="s">
        <v>479</v>
      </c>
      <c r="M3" s="78" t="s">
        <v>480</v>
      </c>
      <c r="N3" s="78" t="s">
        <v>481</v>
      </c>
      <c r="O3" s="78" t="s">
        <v>482</v>
      </c>
    </row>
    <row r="4">
      <c r="A4" s="79"/>
      <c r="B4" s="79"/>
      <c r="C4" s="80"/>
      <c r="D4" s="80"/>
      <c r="E4" s="80"/>
      <c r="F4" s="80"/>
      <c r="G4" s="80"/>
      <c r="H4" s="80"/>
      <c r="I4" s="80"/>
      <c r="J4" s="81"/>
      <c r="K4" s="82" t="str">
        <f t="shared" ref="K4:M4" si="1">H4/SUM($D4:$J4)</f>
        <v>#DIV/0!</v>
      </c>
      <c r="L4" s="82" t="str">
        <f t="shared" si="1"/>
        <v>#DIV/0!</v>
      </c>
      <c r="M4" s="82" t="str">
        <f t="shared" si="1"/>
        <v>#DIV/0!</v>
      </c>
      <c r="N4" s="82"/>
      <c r="O4" s="82"/>
      <c r="P4" s="83"/>
    </row>
    <row r="5">
      <c r="A5" s="79"/>
      <c r="B5" s="79"/>
      <c r="C5" s="80"/>
      <c r="D5" s="80"/>
      <c r="E5" s="80"/>
      <c r="F5" s="80"/>
      <c r="G5" s="80"/>
      <c r="H5" s="80"/>
      <c r="I5" s="80"/>
      <c r="J5" s="81"/>
      <c r="K5" s="82" t="str">
        <f t="shared" ref="K5:M5" si="2">H5/SUM($D5:$J5)</f>
        <v>#DIV/0!</v>
      </c>
      <c r="L5" s="82" t="str">
        <f t="shared" si="2"/>
        <v>#DIV/0!</v>
      </c>
      <c r="M5" s="82" t="str">
        <f t="shared" si="2"/>
        <v>#DIV/0!</v>
      </c>
      <c r="N5" s="82"/>
      <c r="O5" s="82"/>
      <c r="P5" s="83"/>
    </row>
    <row r="6">
      <c r="A6" s="79"/>
      <c r="B6" s="79"/>
      <c r="C6" s="80"/>
      <c r="D6" s="80"/>
      <c r="E6" s="80"/>
      <c r="F6" s="80"/>
      <c r="G6" s="80"/>
      <c r="H6" s="80"/>
      <c r="I6" s="80"/>
      <c r="J6" s="81"/>
      <c r="K6" s="82" t="str">
        <f t="shared" ref="K6:M6" si="3">H6/SUM($D6:$J6)</f>
        <v>#DIV/0!</v>
      </c>
      <c r="L6" s="82" t="str">
        <f t="shared" si="3"/>
        <v>#DIV/0!</v>
      </c>
      <c r="M6" s="82" t="str">
        <f t="shared" si="3"/>
        <v>#DIV/0!</v>
      </c>
      <c r="N6" s="82"/>
      <c r="O6" s="82"/>
      <c r="P6" s="83"/>
    </row>
    <row r="7">
      <c r="A7" s="79"/>
      <c r="B7" s="79"/>
      <c r="C7" s="80"/>
      <c r="D7" s="80"/>
      <c r="E7" s="80"/>
      <c r="F7" s="80"/>
      <c r="G7" s="80"/>
      <c r="H7" s="80"/>
      <c r="I7" s="80"/>
      <c r="J7" s="81"/>
      <c r="K7" s="82" t="str">
        <f t="shared" ref="K7:M7" si="4">H7/SUM($D7:$J7)</f>
        <v>#DIV/0!</v>
      </c>
      <c r="L7" s="82" t="str">
        <f t="shared" si="4"/>
        <v>#DIV/0!</v>
      </c>
      <c r="M7" s="82" t="str">
        <f t="shared" si="4"/>
        <v>#DIV/0!</v>
      </c>
      <c r="N7" s="84"/>
      <c r="O7" s="84"/>
      <c r="P7" s="83"/>
    </row>
    <row r="8">
      <c r="A8" s="79"/>
      <c r="B8" s="79"/>
      <c r="C8" s="80"/>
      <c r="D8" s="80"/>
      <c r="E8" s="80"/>
      <c r="F8" s="80"/>
      <c r="G8" s="80"/>
      <c r="H8" s="80"/>
      <c r="I8" s="80"/>
      <c r="J8" s="81"/>
      <c r="K8" s="82" t="str">
        <f t="shared" ref="K8:M8" si="5">H8/SUM($D8:$J8)</f>
        <v>#DIV/0!</v>
      </c>
      <c r="L8" s="82" t="str">
        <f t="shared" si="5"/>
        <v>#DIV/0!</v>
      </c>
      <c r="M8" s="82" t="str">
        <f t="shared" si="5"/>
        <v>#DIV/0!</v>
      </c>
      <c r="N8" s="82"/>
      <c r="O8" s="82"/>
      <c r="P8" s="83"/>
    </row>
    <row r="9">
      <c r="A9" s="79"/>
      <c r="B9" s="79"/>
      <c r="C9" s="80"/>
      <c r="D9" s="80"/>
      <c r="E9" s="80"/>
      <c r="F9" s="80"/>
      <c r="G9" s="80"/>
      <c r="H9" s="80"/>
      <c r="I9" s="80"/>
      <c r="J9" s="81"/>
      <c r="K9" s="82" t="str">
        <f t="shared" ref="K9:M9" si="6">H9/SUM($D9:$J9)</f>
        <v>#DIV/0!</v>
      </c>
      <c r="L9" s="82" t="str">
        <f t="shared" si="6"/>
        <v>#DIV/0!</v>
      </c>
      <c r="M9" s="82" t="str">
        <f t="shared" si="6"/>
        <v>#DIV/0!</v>
      </c>
      <c r="N9" s="84"/>
      <c r="O9" s="84"/>
      <c r="P9" s="83"/>
    </row>
    <row r="10">
      <c r="A10" s="79"/>
      <c r="B10" s="79"/>
      <c r="C10" s="80"/>
      <c r="D10" s="80"/>
      <c r="E10" s="80"/>
      <c r="F10" s="80"/>
      <c r="G10" s="80"/>
      <c r="H10" s="80"/>
      <c r="I10" s="80"/>
      <c r="J10" s="85"/>
      <c r="K10" s="85"/>
      <c r="L10" s="86"/>
      <c r="M10" s="87"/>
      <c r="N10" s="87"/>
      <c r="O10" s="87"/>
    </row>
    <row r="11">
      <c r="A11" s="79"/>
      <c r="B11" s="79"/>
      <c r="C11" s="80"/>
      <c r="D11" s="80"/>
      <c r="E11" s="80"/>
      <c r="F11" s="80"/>
      <c r="G11" s="80"/>
      <c r="H11" s="80"/>
      <c r="I11" s="80"/>
      <c r="J11" s="85"/>
      <c r="K11" s="85"/>
      <c r="L11" s="86"/>
      <c r="M11" s="87"/>
      <c r="N11" s="87"/>
      <c r="O11" s="87"/>
    </row>
    <row r="12">
      <c r="A12" s="79"/>
      <c r="B12" s="79"/>
      <c r="C12" s="80"/>
      <c r="D12" s="80"/>
      <c r="E12" s="80"/>
      <c r="F12" s="80"/>
      <c r="G12" s="80"/>
      <c r="H12" s="80"/>
      <c r="I12" s="80"/>
      <c r="J12" s="85"/>
      <c r="K12" s="85"/>
      <c r="L12" s="86"/>
      <c r="M12" s="87"/>
      <c r="N12" s="87"/>
      <c r="O12" s="87"/>
    </row>
    <row r="13">
      <c r="A13" s="79"/>
      <c r="B13" s="79"/>
      <c r="C13" s="80"/>
      <c r="D13" s="80"/>
      <c r="E13" s="80"/>
      <c r="F13" s="80"/>
      <c r="G13" s="80"/>
      <c r="H13" s="80"/>
      <c r="I13" s="80"/>
      <c r="J13" s="85"/>
      <c r="K13" s="85"/>
      <c r="L13" s="86"/>
      <c r="M13" s="87"/>
      <c r="N13" s="87"/>
      <c r="O13" s="87"/>
    </row>
    <row r="14">
      <c r="A14" s="88" t="s">
        <v>483</v>
      </c>
      <c r="B14" s="75"/>
      <c r="C14" s="75"/>
      <c r="D14" s="75"/>
      <c r="E14" s="75"/>
      <c r="F14" s="75"/>
      <c r="G14" s="75"/>
      <c r="H14" s="75"/>
      <c r="I14" s="75"/>
      <c r="J14" s="76"/>
      <c r="K14" s="89" t="str">
        <f t="shared" ref="K14:M14" si="7">IFERROR(AVERAGE(K4:K13),"-")</f>
        <v>-</v>
      </c>
      <c r="L14" s="89" t="str">
        <f t="shared" si="7"/>
        <v>-</v>
      </c>
      <c r="M14" s="89" t="str">
        <f t="shared" si="7"/>
        <v>-</v>
      </c>
      <c r="N14" s="89"/>
      <c r="O14" s="89"/>
    </row>
    <row r="15">
      <c r="C15" s="73"/>
      <c r="D15" s="73"/>
      <c r="E15" s="73"/>
      <c r="F15" s="73"/>
      <c r="G15" s="73"/>
      <c r="H15" s="73"/>
      <c r="I15" s="73"/>
      <c r="J15" s="73"/>
      <c r="K15" s="73"/>
    </row>
    <row r="16">
      <c r="C16" s="73"/>
      <c r="D16" s="73"/>
      <c r="E16" s="73"/>
      <c r="F16" s="73"/>
      <c r="G16" s="73"/>
      <c r="H16" s="73"/>
      <c r="I16" s="73"/>
      <c r="J16" s="73"/>
      <c r="K16" s="73"/>
    </row>
    <row r="17">
      <c r="C17" s="73"/>
      <c r="D17" s="73"/>
      <c r="E17" s="73"/>
      <c r="F17" s="73"/>
      <c r="G17" s="73"/>
      <c r="H17" s="73"/>
      <c r="I17" s="73"/>
      <c r="J17" s="73"/>
      <c r="K17" s="73"/>
    </row>
    <row r="18">
      <c r="C18" s="73"/>
      <c r="D18" s="73"/>
      <c r="E18" s="73"/>
      <c r="F18" s="73"/>
      <c r="G18" s="73"/>
      <c r="H18" s="73"/>
      <c r="I18" s="73"/>
      <c r="J18" s="73"/>
      <c r="K18" s="73"/>
    </row>
    <row r="19">
      <c r="C19" s="73"/>
      <c r="D19" s="73"/>
      <c r="E19" s="73"/>
      <c r="F19" s="73"/>
      <c r="G19" s="73"/>
      <c r="H19" s="73"/>
      <c r="I19" s="73"/>
      <c r="J19" s="73"/>
      <c r="K19" s="73"/>
    </row>
    <row r="20">
      <c r="C20" s="73"/>
      <c r="D20" s="73"/>
      <c r="E20" s="73"/>
      <c r="F20" s="73"/>
      <c r="G20" s="73"/>
      <c r="H20" s="73"/>
      <c r="I20" s="73"/>
      <c r="J20" s="73"/>
      <c r="K20" s="73"/>
    </row>
    <row r="21" ht="15.75" customHeight="1">
      <c r="C21" s="73"/>
      <c r="D21" s="73"/>
      <c r="E21" s="73"/>
      <c r="F21" s="73"/>
      <c r="G21" s="73"/>
      <c r="H21" s="73"/>
      <c r="I21" s="73"/>
      <c r="J21" s="73"/>
      <c r="K21" s="73"/>
    </row>
    <row r="22" ht="15.75" customHeight="1">
      <c r="C22" s="73"/>
      <c r="D22" s="73"/>
      <c r="E22" s="73"/>
      <c r="F22" s="73"/>
      <c r="G22" s="73"/>
      <c r="H22" s="73"/>
      <c r="I22" s="73"/>
      <c r="J22" s="73"/>
      <c r="K22" s="73"/>
    </row>
    <row r="23" ht="15.75" customHeight="1">
      <c r="C23" s="73"/>
      <c r="D23" s="73"/>
      <c r="E23" s="73"/>
      <c r="F23" s="73"/>
      <c r="G23" s="73"/>
      <c r="H23" s="73"/>
      <c r="I23" s="73"/>
      <c r="J23" s="73"/>
      <c r="K23" s="73"/>
    </row>
    <row r="24" ht="15.75" customHeight="1">
      <c r="C24" s="73"/>
      <c r="D24" s="73"/>
      <c r="E24" s="73"/>
      <c r="F24" s="73"/>
      <c r="G24" s="73"/>
      <c r="H24" s="73"/>
      <c r="I24" s="73"/>
      <c r="J24" s="73"/>
      <c r="K24" s="73"/>
    </row>
    <row r="25" ht="15.75" customHeight="1">
      <c r="C25" s="73"/>
      <c r="D25" s="73"/>
      <c r="E25" s="73"/>
      <c r="F25" s="73"/>
      <c r="G25" s="73"/>
      <c r="H25" s="73"/>
      <c r="I25" s="73"/>
      <c r="J25" s="73"/>
      <c r="K25" s="73"/>
    </row>
    <row r="26" ht="15.75" customHeight="1">
      <c r="C26" s="73"/>
      <c r="D26" s="73"/>
      <c r="E26" s="73"/>
      <c r="F26" s="73"/>
      <c r="G26" s="73"/>
      <c r="H26" s="73"/>
      <c r="I26" s="73"/>
      <c r="J26" s="73"/>
      <c r="K26" s="73"/>
    </row>
    <row r="27" ht="15.75" customHeight="1">
      <c r="C27" s="73"/>
      <c r="D27" s="73"/>
      <c r="E27" s="73"/>
      <c r="F27" s="73"/>
      <c r="G27" s="73"/>
      <c r="H27" s="73"/>
      <c r="I27" s="73"/>
      <c r="J27" s="73"/>
      <c r="K27" s="73"/>
    </row>
    <row r="28" ht="15.75" customHeight="1">
      <c r="C28" s="73"/>
      <c r="D28" s="73"/>
      <c r="E28" s="73"/>
      <c r="F28" s="73"/>
      <c r="G28" s="73"/>
      <c r="H28" s="73"/>
      <c r="I28" s="73"/>
      <c r="J28" s="73"/>
      <c r="K28" s="73"/>
    </row>
    <row r="29" ht="15.75" customHeight="1">
      <c r="C29" s="73"/>
      <c r="D29" s="73"/>
      <c r="E29" s="73"/>
      <c r="F29" s="73"/>
      <c r="G29" s="73"/>
      <c r="H29" s="73"/>
      <c r="I29" s="73"/>
      <c r="J29" s="73"/>
      <c r="K29" s="73"/>
    </row>
    <row r="30" ht="15.75" customHeight="1">
      <c r="C30" s="73"/>
      <c r="D30" s="73"/>
      <c r="E30" s="73"/>
      <c r="F30" s="73"/>
      <c r="G30" s="73"/>
      <c r="H30" s="73"/>
      <c r="I30" s="73"/>
      <c r="J30" s="73"/>
      <c r="K30" s="73"/>
    </row>
    <row r="31" ht="15.75" customHeight="1">
      <c r="C31" s="73"/>
      <c r="D31" s="73"/>
      <c r="E31" s="73"/>
      <c r="F31" s="73"/>
      <c r="G31" s="73"/>
      <c r="H31" s="73"/>
      <c r="I31" s="73"/>
      <c r="J31" s="73"/>
      <c r="K31" s="73"/>
    </row>
    <row r="32" ht="15.75" customHeight="1">
      <c r="C32" s="73"/>
      <c r="D32" s="73"/>
      <c r="E32" s="73"/>
      <c r="F32" s="73"/>
      <c r="G32" s="73"/>
      <c r="H32" s="73"/>
      <c r="I32" s="73"/>
      <c r="J32" s="73"/>
      <c r="K32" s="73"/>
    </row>
    <row r="33" ht="15.75" customHeight="1">
      <c r="C33" s="73"/>
      <c r="D33" s="73"/>
      <c r="E33" s="73"/>
      <c r="F33" s="73"/>
      <c r="G33" s="73"/>
      <c r="H33" s="73"/>
      <c r="I33" s="73"/>
      <c r="J33" s="73"/>
      <c r="K33" s="73"/>
    </row>
    <row r="34" ht="15.75" customHeight="1">
      <c r="C34" s="73"/>
      <c r="D34" s="73"/>
      <c r="E34" s="73"/>
      <c r="F34" s="73"/>
      <c r="G34" s="73"/>
      <c r="H34" s="73"/>
      <c r="I34" s="73"/>
      <c r="J34" s="73"/>
      <c r="K34" s="73"/>
    </row>
    <row r="35" ht="15.75" customHeight="1">
      <c r="C35" s="73"/>
      <c r="D35" s="73"/>
      <c r="E35" s="73"/>
      <c r="F35" s="73"/>
      <c r="G35" s="73"/>
      <c r="H35" s="73"/>
      <c r="I35" s="73"/>
      <c r="J35" s="73"/>
      <c r="K35" s="73"/>
    </row>
    <row r="36" ht="15.75" customHeight="1">
      <c r="C36" s="73"/>
      <c r="D36" s="73"/>
      <c r="E36" s="73"/>
      <c r="F36" s="73"/>
      <c r="G36" s="73"/>
      <c r="H36" s="73"/>
      <c r="I36" s="73"/>
      <c r="J36" s="73"/>
      <c r="K36" s="73"/>
    </row>
    <row r="37" ht="15.75" customHeight="1">
      <c r="C37" s="73"/>
      <c r="D37" s="73"/>
      <c r="E37" s="73"/>
      <c r="F37" s="73"/>
      <c r="G37" s="73"/>
      <c r="H37" s="73"/>
      <c r="I37" s="73"/>
      <c r="J37" s="73"/>
      <c r="K37" s="73"/>
    </row>
    <row r="38" ht="15.75" customHeight="1">
      <c r="C38" s="73"/>
      <c r="D38" s="73"/>
      <c r="E38" s="73"/>
      <c r="F38" s="73"/>
      <c r="G38" s="73"/>
      <c r="H38" s="73"/>
      <c r="I38" s="73"/>
      <c r="J38" s="73"/>
      <c r="K38" s="73"/>
    </row>
    <row r="39" ht="15.75" customHeight="1">
      <c r="C39" s="73"/>
      <c r="D39" s="73"/>
      <c r="E39" s="73"/>
      <c r="F39" s="73"/>
      <c r="G39" s="73"/>
      <c r="H39" s="73"/>
      <c r="I39" s="73"/>
      <c r="J39" s="73"/>
      <c r="K39" s="73"/>
    </row>
    <row r="40" ht="15.75" customHeight="1">
      <c r="C40" s="73"/>
      <c r="D40" s="73"/>
      <c r="E40" s="73"/>
      <c r="F40" s="73"/>
      <c r="G40" s="73"/>
      <c r="H40" s="73"/>
      <c r="I40" s="73"/>
      <c r="J40" s="73"/>
      <c r="K40" s="73"/>
    </row>
    <row r="41" ht="15.75" customHeight="1">
      <c r="C41" s="73"/>
      <c r="D41" s="73"/>
      <c r="E41" s="73"/>
      <c r="F41" s="73"/>
      <c r="G41" s="73"/>
      <c r="H41" s="73"/>
      <c r="I41" s="73"/>
      <c r="J41" s="73"/>
      <c r="K41" s="73"/>
    </row>
    <row r="42" ht="15.75" customHeight="1">
      <c r="C42" s="73"/>
      <c r="D42" s="73"/>
      <c r="E42" s="73"/>
      <c r="F42" s="73"/>
      <c r="G42" s="73"/>
      <c r="H42" s="73"/>
      <c r="I42" s="73"/>
      <c r="J42" s="73"/>
      <c r="K42" s="73"/>
    </row>
    <row r="43" ht="15.75" customHeight="1">
      <c r="C43" s="73"/>
      <c r="D43" s="73"/>
      <c r="E43" s="73"/>
      <c r="F43" s="73"/>
      <c r="G43" s="73"/>
      <c r="H43" s="73"/>
      <c r="I43" s="73"/>
      <c r="J43" s="73"/>
      <c r="K43" s="73"/>
    </row>
    <row r="44" ht="15.75" customHeight="1">
      <c r="C44" s="73"/>
      <c r="D44" s="73"/>
      <c r="E44" s="73"/>
      <c r="F44" s="73"/>
      <c r="G44" s="73"/>
      <c r="H44" s="73"/>
      <c r="I44" s="73"/>
      <c r="J44" s="73"/>
      <c r="K44" s="73"/>
    </row>
    <row r="45" ht="15.75" customHeight="1">
      <c r="C45" s="73"/>
      <c r="D45" s="73"/>
      <c r="E45" s="73"/>
      <c r="F45" s="73"/>
      <c r="G45" s="73"/>
      <c r="H45" s="73"/>
      <c r="I45" s="73"/>
      <c r="J45" s="73"/>
      <c r="K45" s="73"/>
    </row>
    <row r="46" ht="15.75" customHeight="1">
      <c r="C46" s="73"/>
      <c r="D46" s="73"/>
      <c r="E46" s="73"/>
      <c r="F46" s="73"/>
      <c r="G46" s="73"/>
      <c r="H46" s="73"/>
      <c r="I46" s="73"/>
      <c r="J46" s="73"/>
      <c r="K46" s="73"/>
    </row>
    <row r="47" ht="15.75" customHeight="1">
      <c r="C47" s="73"/>
      <c r="D47" s="73"/>
      <c r="E47" s="73"/>
      <c r="F47" s="73"/>
      <c r="G47" s="73"/>
      <c r="H47" s="73"/>
      <c r="I47" s="73"/>
      <c r="J47" s="73"/>
      <c r="K47" s="73"/>
    </row>
    <row r="48" ht="15.75" customHeight="1">
      <c r="C48" s="73"/>
      <c r="D48" s="73"/>
      <c r="E48" s="73"/>
      <c r="F48" s="73"/>
      <c r="G48" s="73"/>
      <c r="H48" s="73"/>
      <c r="I48" s="73"/>
      <c r="J48" s="73"/>
      <c r="K48" s="73"/>
    </row>
    <row r="49" ht="15.75" customHeight="1">
      <c r="C49" s="73"/>
      <c r="D49" s="73"/>
      <c r="E49" s="73"/>
      <c r="F49" s="73"/>
      <c r="G49" s="73"/>
      <c r="H49" s="73"/>
      <c r="I49" s="73"/>
      <c r="J49" s="73"/>
      <c r="K49" s="73"/>
    </row>
    <row r="50" ht="15.75" customHeight="1">
      <c r="C50" s="73"/>
      <c r="D50" s="73"/>
      <c r="E50" s="73"/>
      <c r="F50" s="73"/>
      <c r="G50" s="73"/>
      <c r="H50" s="73"/>
      <c r="I50" s="73"/>
      <c r="J50" s="73"/>
      <c r="K50" s="73"/>
    </row>
    <row r="51" ht="15.75" customHeight="1">
      <c r="C51" s="73"/>
      <c r="D51" s="73"/>
      <c r="E51" s="73"/>
      <c r="F51" s="73"/>
      <c r="G51" s="73"/>
      <c r="H51" s="73"/>
      <c r="I51" s="73"/>
      <c r="J51" s="73"/>
      <c r="K51" s="73"/>
    </row>
    <row r="52" ht="15.75" customHeight="1">
      <c r="C52" s="73"/>
      <c r="D52" s="73"/>
      <c r="E52" s="73"/>
      <c r="F52" s="73"/>
      <c r="G52" s="73"/>
      <c r="H52" s="73"/>
      <c r="I52" s="73"/>
      <c r="J52" s="73"/>
      <c r="K52" s="73"/>
    </row>
    <row r="53" ht="15.75" customHeight="1">
      <c r="C53" s="73"/>
      <c r="D53" s="73"/>
      <c r="E53" s="73"/>
      <c r="F53" s="73"/>
      <c r="G53" s="73"/>
      <c r="H53" s="73"/>
      <c r="I53" s="73"/>
      <c r="J53" s="73"/>
      <c r="K53" s="73"/>
    </row>
    <row r="54" ht="15.75" customHeight="1">
      <c r="C54" s="73"/>
      <c r="D54" s="73"/>
      <c r="E54" s="73"/>
      <c r="F54" s="73"/>
      <c r="G54" s="73"/>
      <c r="H54" s="73"/>
      <c r="I54" s="73"/>
      <c r="J54" s="73"/>
      <c r="K54" s="73"/>
    </row>
    <row r="55" ht="15.75" customHeight="1">
      <c r="C55" s="73"/>
      <c r="D55" s="73"/>
      <c r="E55" s="73"/>
      <c r="F55" s="73"/>
      <c r="G55" s="73"/>
      <c r="H55" s="73"/>
      <c r="I55" s="73"/>
      <c r="J55" s="73"/>
      <c r="K55" s="73"/>
    </row>
    <row r="56" ht="15.75" customHeight="1">
      <c r="C56" s="73"/>
      <c r="D56" s="73"/>
      <c r="E56" s="73"/>
      <c r="F56" s="73"/>
      <c r="G56" s="73"/>
      <c r="H56" s="73"/>
      <c r="I56" s="73"/>
      <c r="J56" s="73"/>
      <c r="K56" s="73"/>
    </row>
    <row r="57" ht="15.75" customHeight="1">
      <c r="C57" s="73"/>
      <c r="D57" s="73"/>
      <c r="E57" s="73"/>
      <c r="F57" s="73"/>
      <c r="G57" s="73"/>
      <c r="H57" s="73"/>
      <c r="I57" s="73"/>
      <c r="J57" s="73"/>
      <c r="K57" s="73"/>
    </row>
    <row r="58" ht="15.75" customHeight="1">
      <c r="C58" s="73"/>
      <c r="D58" s="73"/>
      <c r="E58" s="73"/>
      <c r="F58" s="73"/>
      <c r="G58" s="73"/>
      <c r="H58" s="73"/>
      <c r="I58" s="73"/>
      <c r="J58" s="73"/>
      <c r="K58" s="73"/>
    </row>
    <row r="59" ht="15.75" customHeight="1">
      <c r="C59" s="73"/>
      <c r="D59" s="73"/>
      <c r="E59" s="73"/>
      <c r="F59" s="73"/>
      <c r="G59" s="73"/>
      <c r="H59" s="73"/>
      <c r="I59" s="73"/>
      <c r="J59" s="73"/>
      <c r="K59" s="73"/>
    </row>
    <row r="60" ht="15.75" customHeight="1">
      <c r="C60" s="73"/>
      <c r="D60" s="73"/>
      <c r="E60" s="73"/>
      <c r="F60" s="73"/>
      <c r="G60" s="73"/>
      <c r="H60" s="73"/>
      <c r="I60" s="73"/>
      <c r="J60" s="73"/>
      <c r="K60" s="73"/>
    </row>
    <row r="61" ht="15.75" customHeight="1">
      <c r="C61" s="73"/>
      <c r="D61" s="73"/>
      <c r="E61" s="73"/>
      <c r="F61" s="73"/>
      <c r="G61" s="73"/>
      <c r="H61" s="73"/>
      <c r="I61" s="73"/>
      <c r="J61" s="73"/>
      <c r="K61" s="73"/>
    </row>
    <row r="62" ht="15.75" customHeight="1">
      <c r="C62" s="73"/>
      <c r="D62" s="73"/>
      <c r="E62" s="73"/>
      <c r="F62" s="73"/>
      <c r="G62" s="73"/>
      <c r="H62" s="73"/>
      <c r="I62" s="73"/>
      <c r="J62" s="73"/>
      <c r="K62" s="73"/>
    </row>
    <row r="63" ht="15.75" customHeight="1">
      <c r="C63" s="73"/>
      <c r="D63" s="73"/>
      <c r="E63" s="73"/>
      <c r="F63" s="73"/>
      <c r="G63" s="73"/>
      <c r="H63" s="73"/>
      <c r="I63" s="73"/>
      <c r="J63" s="73"/>
      <c r="K63" s="73"/>
    </row>
    <row r="64" ht="15.75" customHeight="1">
      <c r="C64" s="73"/>
      <c r="D64" s="73"/>
      <c r="E64" s="73"/>
      <c r="F64" s="73"/>
      <c r="G64" s="73"/>
      <c r="H64" s="73"/>
      <c r="I64" s="73"/>
      <c r="J64" s="73"/>
      <c r="K64" s="73"/>
    </row>
    <row r="65" ht="15.75" customHeight="1">
      <c r="C65" s="73"/>
      <c r="D65" s="73"/>
      <c r="E65" s="73"/>
      <c r="F65" s="73"/>
      <c r="G65" s="73"/>
      <c r="H65" s="73"/>
      <c r="I65" s="73"/>
      <c r="J65" s="73"/>
      <c r="K65" s="73"/>
    </row>
    <row r="66" ht="15.75" customHeight="1">
      <c r="C66" s="73"/>
      <c r="D66" s="73"/>
      <c r="E66" s="73"/>
      <c r="F66" s="73"/>
      <c r="G66" s="73"/>
      <c r="H66" s="73"/>
      <c r="I66" s="73"/>
      <c r="J66" s="73"/>
      <c r="K66" s="73"/>
    </row>
    <row r="67" ht="15.75" customHeight="1">
      <c r="C67" s="73"/>
      <c r="D67" s="73"/>
      <c r="E67" s="73"/>
      <c r="F67" s="73"/>
      <c r="G67" s="73"/>
      <c r="H67" s="73"/>
      <c r="I67" s="73"/>
      <c r="J67" s="73"/>
      <c r="K67" s="73"/>
    </row>
    <row r="68" ht="15.75" customHeight="1">
      <c r="C68" s="73"/>
      <c r="D68" s="73"/>
      <c r="E68" s="73"/>
      <c r="F68" s="73"/>
      <c r="G68" s="73"/>
      <c r="H68" s="73"/>
      <c r="I68" s="73"/>
      <c r="J68" s="73"/>
      <c r="K68" s="73"/>
    </row>
    <row r="69" ht="15.75" customHeight="1">
      <c r="C69" s="73"/>
      <c r="D69" s="73"/>
      <c r="E69" s="73"/>
      <c r="F69" s="73"/>
      <c r="G69" s="73"/>
      <c r="H69" s="73"/>
      <c r="I69" s="73"/>
      <c r="J69" s="73"/>
      <c r="K69" s="73"/>
    </row>
    <row r="70" ht="15.75" customHeight="1">
      <c r="C70" s="73"/>
      <c r="D70" s="73"/>
      <c r="E70" s="73"/>
      <c r="F70" s="73"/>
      <c r="G70" s="73"/>
      <c r="H70" s="73"/>
      <c r="I70" s="73"/>
      <c r="J70" s="73"/>
      <c r="K70" s="73"/>
    </row>
    <row r="71" ht="15.75" customHeight="1">
      <c r="C71" s="73"/>
      <c r="D71" s="73"/>
      <c r="E71" s="73"/>
      <c r="F71" s="73"/>
      <c r="G71" s="73"/>
      <c r="H71" s="73"/>
      <c r="I71" s="73"/>
      <c r="J71" s="73"/>
      <c r="K71" s="73"/>
    </row>
    <row r="72" ht="15.75" customHeight="1">
      <c r="C72" s="73"/>
      <c r="D72" s="73"/>
      <c r="E72" s="73"/>
      <c r="F72" s="73"/>
      <c r="G72" s="73"/>
      <c r="H72" s="73"/>
      <c r="I72" s="73"/>
      <c r="J72" s="73"/>
      <c r="K72" s="73"/>
    </row>
    <row r="73" ht="15.75" customHeight="1">
      <c r="C73" s="73"/>
      <c r="D73" s="73"/>
      <c r="E73" s="73"/>
      <c r="F73" s="73"/>
      <c r="G73" s="73"/>
      <c r="H73" s="73"/>
      <c r="I73" s="73"/>
      <c r="J73" s="73"/>
      <c r="K73" s="73"/>
    </row>
    <row r="74" ht="15.75" customHeight="1">
      <c r="C74" s="73"/>
      <c r="D74" s="73"/>
      <c r="E74" s="73"/>
      <c r="F74" s="73"/>
      <c r="G74" s="73"/>
      <c r="H74" s="73"/>
      <c r="I74" s="73"/>
      <c r="J74" s="73"/>
      <c r="K74" s="73"/>
    </row>
    <row r="75" ht="15.75" customHeight="1">
      <c r="C75" s="73"/>
      <c r="D75" s="73"/>
      <c r="E75" s="73"/>
      <c r="F75" s="73"/>
      <c r="G75" s="73"/>
      <c r="H75" s="73"/>
      <c r="I75" s="73"/>
      <c r="J75" s="73"/>
      <c r="K75" s="73"/>
    </row>
    <row r="76" ht="15.75" customHeight="1">
      <c r="C76" s="73"/>
      <c r="D76" s="73"/>
      <c r="E76" s="73"/>
      <c r="F76" s="73"/>
      <c r="G76" s="73"/>
      <c r="H76" s="73"/>
      <c r="I76" s="73"/>
      <c r="J76" s="73"/>
      <c r="K76" s="73"/>
    </row>
    <row r="77" ht="15.75" customHeight="1">
      <c r="C77" s="73"/>
      <c r="D77" s="73"/>
      <c r="E77" s="73"/>
      <c r="F77" s="73"/>
      <c r="G77" s="73"/>
      <c r="H77" s="73"/>
      <c r="I77" s="73"/>
      <c r="J77" s="73"/>
      <c r="K77" s="73"/>
    </row>
    <row r="78" ht="15.75" customHeight="1">
      <c r="C78" s="73"/>
      <c r="D78" s="73"/>
      <c r="E78" s="73"/>
      <c r="F78" s="73"/>
      <c r="G78" s="73"/>
      <c r="H78" s="73"/>
      <c r="I78" s="73"/>
      <c r="J78" s="73"/>
      <c r="K78" s="73"/>
    </row>
    <row r="79" ht="15.75" customHeight="1">
      <c r="C79" s="73"/>
      <c r="D79" s="73"/>
      <c r="E79" s="73"/>
      <c r="F79" s="73"/>
      <c r="G79" s="73"/>
      <c r="H79" s="73"/>
      <c r="I79" s="73"/>
      <c r="J79" s="73"/>
      <c r="K79" s="73"/>
    </row>
    <row r="80" ht="15.75" customHeight="1">
      <c r="C80" s="73"/>
      <c r="D80" s="73"/>
      <c r="E80" s="73"/>
      <c r="F80" s="73"/>
      <c r="G80" s="73"/>
      <c r="H80" s="73"/>
      <c r="I80" s="73"/>
      <c r="J80" s="73"/>
      <c r="K80" s="73"/>
    </row>
    <row r="81" ht="15.75" customHeight="1">
      <c r="C81" s="73"/>
      <c r="D81" s="73"/>
      <c r="E81" s="73"/>
      <c r="F81" s="73"/>
      <c r="G81" s="73"/>
      <c r="H81" s="73"/>
      <c r="I81" s="73"/>
      <c r="J81" s="73"/>
      <c r="K81" s="73"/>
    </row>
    <row r="82" ht="15.75" customHeight="1">
      <c r="C82" s="73"/>
      <c r="D82" s="73"/>
      <c r="E82" s="73"/>
      <c r="F82" s="73"/>
      <c r="G82" s="73"/>
      <c r="H82" s="73"/>
      <c r="I82" s="73"/>
      <c r="J82" s="73"/>
      <c r="K82" s="73"/>
    </row>
    <row r="83" ht="15.75" customHeight="1">
      <c r="C83" s="73"/>
      <c r="D83" s="73"/>
      <c r="E83" s="73"/>
      <c r="F83" s="73"/>
      <c r="G83" s="73"/>
      <c r="H83" s="73"/>
      <c r="I83" s="73"/>
      <c r="J83" s="73"/>
      <c r="K83" s="73"/>
    </row>
    <row r="84" ht="15.75" customHeight="1">
      <c r="C84" s="73"/>
      <c r="D84" s="73"/>
      <c r="E84" s="73"/>
      <c r="F84" s="73"/>
      <c r="G84" s="73"/>
      <c r="H84" s="73"/>
      <c r="I84" s="73"/>
      <c r="J84" s="73"/>
      <c r="K84" s="73"/>
    </row>
    <row r="85" ht="15.75" customHeight="1">
      <c r="C85" s="73"/>
      <c r="D85" s="73"/>
      <c r="E85" s="73"/>
      <c r="F85" s="73"/>
      <c r="G85" s="73"/>
      <c r="H85" s="73"/>
      <c r="I85" s="73"/>
      <c r="J85" s="73"/>
      <c r="K85" s="73"/>
    </row>
    <row r="86" ht="15.75" customHeight="1">
      <c r="C86" s="73"/>
      <c r="D86" s="73"/>
      <c r="E86" s="73"/>
      <c r="F86" s="73"/>
      <c r="G86" s="73"/>
      <c r="H86" s="73"/>
      <c r="I86" s="73"/>
      <c r="J86" s="73"/>
      <c r="K86" s="73"/>
    </row>
    <row r="87" ht="15.75" customHeight="1">
      <c r="C87" s="73"/>
      <c r="D87" s="73"/>
      <c r="E87" s="73"/>
      <c r="F87" s="73"/>
      <c r="G87" s="73"/>
      <c r="H87" s="73"/>
      <c r="I87" s="73"/>
      <c r="J87" s="73"/>
      <c r="K87" s="73"/>
    </row>
    <row r="88" ht="15.75" customHeight="1">
      <c r="C88" s="73"/>
      <c r="D88" s="73"/>
      <c r="E88" s="73"/>
      <c r="F88" s="73"/>
      <c r="G88" s="73"/>
      <c r="H88" s="73"/>
      <c r="I88" s="73"/>
      <c r="J88" s="73"/>
      <c r="K88" s="73"/>
    </row>
    <row r="89" ht="15.75" customHeight="1">
      <c r="C89" s="73"/>
      <c r="D89" s="73"/>
      <c r="E89" s="73"/>
      <c r="F89" s="73"/>
      <c r="G89" s="73"/>
      <c r="H89" s="73"/>
      <c r="I89" s="73"/>
      <c r="J89" s="73"/>
      <c r="K89" s="73"/>
    </row>
    <row r="90" ht="15.75" customHeight="1">
      <c r="C90" s="73"/>
      <c r="D90" s="73"/>
      <c r="E90" s="73"/>
      <c r="F90" s="73"/>
      <c r="G90" s="73"/>
      <c r="H90" s="73"/>
      <c r="I90" s="73"/>
      <c r="J90" s="73"/>
      <c r="K90" s="73"/>
    </row>
    <row r="91" ht="15.75" customHeight="1">
      <c r="C91" s="73"/>
      <c r="D91" s="73"/>
      <c r="E91" s="73"/>
      <c r="F91" s="73"/>
      <c r="G91" s="73"/>
      <c r="H91" s="73"/>
      <c r="I91" s="73"/>
      <c r="J91" s="73"/>
      <c r="K91" s="73"/>
    </row>
    <row r="92" ht="15.75" customHeight="1">
      <c r="C92" s="73"/>
      <c r="D92" s="73"/>
      <c r="E92" s="73"/>
      <c r="F92" s="73"/>
      <c r="G92" s="73"/>
      <c r="H92" s="73"/>
      <c r="I92" s="73"/>
      <c r="J92" s="73"/>
      <c r="K92" s="73"/>
    </row>
    <row r="93" ht="15.75" customHeight="1">
      <c r="C93" s="73"/>
      <c r="D93" s="73"/>
      <c r="E93" s="73"/>
      <c r="F93" s="73"/>
      <c r="G93" s="73"/>
      <c r="H93" s="73"/>
      <c r="I93" s="73"/>
      <c r="J93" s="73"/>
      <c r="K93" s="73"/>
    </row>
    <row r="94" ht="15.75" customHeight="1">
      <c r="C94" s="73"/>
      <c r="D94" s="73"/>
      <c r="E94" s="73"/>
      <c r="F94" s="73"/>
      <c r="G94" s="73"/>
      <c r="H94" s="73"/>
      <c r="I94" s="73"/>
      <c r="J94" s="73"/>
      <c r="K94" s="73"/>
    </row>
    <row r="95" ht="15.75" customHeight="1">
      <c r="C95" s="73"/>
      <c r="D95" s="73"/>
      <c r="E95" s="73"/>
      <c r="F95" s="73"/>
      <c r="G95" s="73"/>
      <c r="H95" s="73"/>
      <c r="I95" s="73"/>
      <c r="J95" s="73"/>
      <c r="K95" s="73"/>
    </row>
    <row r="96" ht="15.75" customHeight="1">
      <c r="C96" s="73"/>
      <c r="D96" s="73"/>
      <c r="E96" s="73"/>
      <c r="F96" s="73"/>
      <c r="G96" s="73"/>
      <c r="H96" s="73"/>
      <c r="I96" s="73"/>
      <c r="J96" s="73"/>
      <c r="K96" s="73"/>
    </row>
    <row r="97" ht="15.75" customHeight="1">
      <c r="C97" s="73"/>
      <c r="D97" s="73"/>
      <c r="E97" s="73"/>
      <c r="F97" s="73"/>
      <c r="G97" s="73"/>
      <c r="H97" s="73"/>
      <c r="I97" s="73"/>
      <c r="J97" s="73"/>
      <c r="K97" s="73"/>
    </row>
    <row r="98" ht="15.75" customHeight="1">
      <c r="C98" s="73"/>
      <c r="D98" s="73"/>
      <c r="E98" s="73"/>
      <c r="F98" s="73"/>
      <c r="G98" s="73"/>
      <c r="H98" s="73"/>
      <c r="I98" s="73"/>
      <c r="J98" s="73"/>
      <c r="K98" s="73"/>
    </row>
    <row r="99" ht="15.75" customHeight="1">
      <c r="C99" s="73"/>
      <c r="D99" s="73"/>
      <c r="E99" s="73"/>
      <c r="F99" s="73"/>
      <c r="G99" s="73"/>
      <c r="H99" s="73"/>
      <c r="I99" s="73"/>
      <c r="J99" s="73"/>
      <c r="K99" s="73"/>
    </row>
    <row r="100" ht="15.75" customHeight="1">
      <c r="C100" s="73"/>
      <c r="D100" s="73"/>
      <c r="E100" s="73"/>
      <c r="F100" s="73"/>
      <c r="G100" s="73"/>
      <c r="H100" s="73"/>
      <c r="I100" s="73"/>
      <c r="J100" s="73"/>
      <c r="K100" s="73"/>
    </row>
    <row r="101" ht="15.75" customHeight="1">
      <c r="C101" s="73"/>
      <c r="D101" s="73"/>
      <c r="E101" s="73"/>
      <c r="F101" s="73"/>
      <c r="G101" s="73"/>
      <c r="H101" s="73"/>
      <c r="I101" s="73"/>
      <c r="J101" s="73"/>
      <c r="K101" s="73"/>
    </row>
    <row r="102" ht="15.75" customHeight="1">
      <c r="C102" s="73"/>
      <c r="D102" s="73"/>
      <c r="E102" s="73"/>
      <c r="F102" s="73"/>
      <c r="G102" s="73"/>
      <c r="H102" s="73"/>
      <c r="I102" s="73"/>
      <c r="J102" s="73"/>
      <c r="K102" s="73"/>
    </row>
    <row r="103" ht="15.75" customHeight="1">
      <c r="C103" s="73"/>
      <c r="D103" s="73"/>
      <c r="E103" s="73"/>
      <c r="F103" s="73"/>
      <c r="G103" s="73"/>
      <c r="H103" s="73"/>
      <c r="I103" s="73"/>
      <c r="J103" s="73"/>
      <c r="K103" s="73"/>
    </row>
    <row r="104" ht="15.75" customHeight="1">
      <c r="C104" s="73"/>
      <c r="D104" s="73"/>
      <c r="E104" s="73"/>
      <c r="F104" s="73"/>
      <c r="G104" s="73"/>
      <c r="H104" s="73"/>
      <c r="I104" s="73"/>
      <c r="J104" s="73"/>
      <c r="K104" s="73"/>
    </row>
    <row r="105" ht="15.75" customHeight="1">
      <c r="C105" s="73"/>
      <c r="D105" s="73"/>
      <c r="E105" s="73"/>
      <c r="F105" s="73"/>
      <c r="G105" s="73"/>
      <c r="H105" s="73"/>
      <c r="I105" s="73"/>
      <c r="J105" s="73"/>
      <c r="K105" s="73"/>
    </row>
    <row r="106" ht="15.75" customHeight="1">
      <c r="C106" s="73"/>
      <c r="D106" s="73"/>
      <c r="E106" s="73"/>
      <c r="F106" s="73"/>
      <c r="G106" s="73"/>
      <c r="H106" s="73"/>
      <c r="I106" s="73"/>
      <c r="J106" s="73"/>
      <c r="K106" s="73"/>
    </row>
    <row r="107" ht="15.75" customHeight="1">
      <c r="C107" s="73"/>
      <c r="D107" s="73"/>
      <c r="E107" s="73"/>
      <c r="F107" s="73"/>
      <c r="G107" s="73"/>
      <c r="H107" s="73"/>
      <c r="I107" s="73"/>
      <c r="J107" s="73"/>
      <c r="K107" s="73"/>
    </row>
    <row r="108" ht="15.75" customHeight="1">
      <c r="C108" s="73"/>
      <c r="D108" s="73"/>
      <c r="E108" s="73"/>
      <c r="F108" s="73"/>
      <c r="G108" s="73"/>
      <c r="H108" s="73"/>
      <c r="I108" s="73"/>
      <c r="J108" s="73"/>
      <c r="K108" s="73"/>
    </row>
    <row r="109" ht="15.75" customHeight="1">
      <c r="C109" s="73"/>
      <c r="D109" s="73"/>
      <c r="E109" s="73"/>
      <c r="F109" s="73"/>
      <c r="G109" s="73"/>
      <c r="H109" s="73"/>
      <c r="I109" s="73"/>
      <c r="J109" s="73"/>
      <c r="K109" s="73"/>
    </row>
    <row r="110" ht="15.75" customHeight="1">
      <c r="C110" s="73"/>
      <c r="D110" s="73"/>
      <c r="E110" s="73"/>
      <c r="F110" s="73"/>
      <c r="G110" s="73"/>
      <c r="H110" s="73"/>
      <c r="I110" s="73"/>
      <c r="J110" s="73"/>
      <c r="K110" s="73"/>
    </row>
    <row r="111" ht="15.75" customHeight="1">
      <c r="C111" s="73"/>
      <c r="D111" s="73"/>
      <c r="E111" s="73"/>
      <c r="F111" s="73"/>
      <c r="G111" s="73"/>
      <c r="H111" s="73"/>
      <c r="I111" s="73"/>
      <c r="J111" s="73"/>
      <c r="K111" s="73"/>
    </row>
    <row r="112" ht="15.75" customHeight="1">
      <c r="C112" s="73"/>
      <c r="D112" s="73"/>
      <c r="E112" s="73"/>
      <c r="F112" s="73"/>
      <c r="G112" s="73"/>
      <c r="H112" s="73"/>
      <c r="I112" s="73"/>
      <c r="J112" s="73"/>
      <c r="K112" s="73"/>
    </row>
    <row r="113" ht="15.75" customHeight="1">
      <c r="C113" s="73"/>
      <c r="D113" s="73"/>
      <c r="E113" s="73"/>
      <c r="F113" s="73"/>
      <c r="G113" s="73"/>
      <c r="H113" s="73"/>
      <c r="I113" s="73"/>
      <c r="J113" s="73"/>
      <c r="K113" s="73"/>
    </row>
    <row r="114" ht="15.75" customHeight="1">
      <c r="C114" s="73"/>
      <c r="D114" s="73"/>
      <c r="E114" s="73"/>
      <c r="F114" s="73"/>
      <c r="G114" s="73"/>
      <c r="H114" s="73"/>
      <c r="I114" s="73"/>
      <c r="J114" s="73"/>
      <c r="K114" s="73"/>
    </row>
    <row r="115" ht="15.75" customHeight="1">
      <c r="C115" s="73"/>
      <c r="D115" s="73"/>
      <c r="E115" s="73"/>
      <c r="F115" s="73"/>
      <c r="G115" s="73"/>
      <c r="H115" s="73"/>
      <c r="I115" s="73"/>
      <c r="J115" s="73"/>
      <c r="K115" s="73"/>
    </row>
    <row r="116" ht="15.75" customHeight="1">
      <c r="C116" s="73"/>
      <c r="D116" s="73"/>
      <c r="E116" s="73"/>
      <c r="F116" s="73"/>
      <c r="G116" s="73"/>
      <c r="H116" s="73"/>
      <c r="I116" s="73"/>
      <c r="J116" s="73"/>
      <c r="K116" s="73"/>
    </row>
    <row r="117" ht="15.75" customHeight="1">
      <c r="C117" s="73"/>
      <c r="D117" s="73"/>
      <c r="E117" s="73"/>
      <c r="F117" s="73"/>
      <c r="G117" s="73"/>
      <c r="H117" s="73"/>
      <c r="I117" s="73"/>
      <c r="J117" s="73"/>
      <c r="K117" s="73"/>
    </row>
    <row r="118" ht="15.75" customHeight="1">
      <c r="C118" s="73"/>
      <c r="D118" s="73"/>
      <c r="E118" s="73"/>
      <c r="F118" s="73"/>
      <c r="G118" s="73"/>
      <c r="H118" s="73"/>
      <c r="I118" s="73"/>
      <c r="J118" s="73"/>
      <c r="K118" s="73"/>
    </row>
    <row r="119" ht="15.75" customHeight="1">
      <c r="C119" s="73"/>
      <c r="D119" s="73"/>
      <c r="E119" s="73"/>
      <c r="F119" s="73"/>
      <c r="G119" s="73"/>
      <c r="H119" s="73"/>
      <c r="I119" s="73"/>
      <c r="J119" s="73"/>
      <c r="K119" s="73"/>
    </row>
    <row r="120" ht="15.75" customHeight="1">
      <c r="C120" s="73"/>
      <c r="D120" s="73"/>
      <c r="E120" s="73"/>
      <c r="F120" s="73"/>
      <c r="G120" s="73"/>
      <c r="H120" s="73"/>
      <c r="I120" s="73"/>
      <c r="J120" s="73"/>
      <c r="K120" s="73"/>
    </row>
    <row r="121" ht="15.75" customHeight="1">
      <c r="C121" s="73"/>
      <c r="D121" s="73"/>
      <c r="E121" s="73"/>
      <c r="F121" s="73"/>
      <c r="G121" s="73"/>
      <c r="H121" s="73"/>
      <c r="I121" s="73"/>
      <c r="J121" s="73"/>
      <c r="K121" s="73"/>
    </row>
    <row r="122" ht="15.75" customHeight="1">
      <c r="C122" s="73"/>
      <c r="D122" s="73"/>
      <c r="E122" s="73"/>
      <c r="F122" s="73"/>
      <c r="G122" s="73"/>
      <c r="H122" s="73"/>
      <c r="I122" s="73"/>
      <c r="J122" s="73"/>
      <c r="K122" s="73"/>
    </row>
    <row r="123" ht="15.75" customHeight="1">
      <c r="C123" s="73"/>
      <c r="D123" s="73"/>
      <c r="E123" s="73"/>
      <c r="F123" s="73"/>
      <c r="G123" s="73"/>
      <c r="H123" s="73"/>
      <c r="I123" s="73"/>
      <c r="J123" s="73"/>
      <c r="K123" s="73"/>
    </row>
    <row r="124" ht="15.75" customHeight="1">
      <c r="C124" s="73"/>
      <c r="D124" s="73"/>
      <c r="E124" s="73"/>
      <c r="F124" s="73"/>
      <c r="G124" s="73"/>
      <c r="H124" s="73"/>
      <c r="I124" s="73"/>
      <c r="J124" s="73"/>
      <c r="K124" s="73"/>
    </row>
    <row r="125" ht="15.75" customHeight="1">
      <c r="C125" s="73"/>
      <c r="D125" s="73"/>
      <c r="E125" s="73"/>
      <c r="F125" s="73"/>
      <c r="G125" s="73"/>
      <c r="H125" s="73"/>
      <c r="I125" s="73"/>
      <c r="J125" s="73"/>
      <c r="K125" s="73"/>
    </row>
    <row r="126" ht="15.75" customHeight="1">
      <c r="C126" s="73"/>
      <c r="D126" s="73"/>
      <c r="E126" s="73"/>
      <c r="F126" s="73"/>
      <c r="G126" s="73"/>
      <c r="H126" s="73"/>
      <c r="I126" s="73"/>
      <c r="J126" s="73"/>
      <c r="K126" s="73"/>
    </row>
    <row r="127" ht="15.75" customHeight="1">
      <c r="C127" s="73"/>
      <c r="D127" s="73"/>
      <c r="E127" s="73"/>
      <c r="F127" s="73"/>
      <c r="G127" s="73"/>
      <c r="H127" s="73"/>
      <c r="I127" s="73"/>
      <c r="J127" s="73"/>
      <c r="K127" s="73"/>
    </row>
    <row r="128" ht="15.75" customHeight="1">
      <c r="C128" s="73"/>
      <c r="D128" s="73"/>
      <c r="E128" s="73"/>
      <c r="F128" s="73"/>
      <c r="G128" s="73"/>
      <c r="H128" s="73"/>
      <c r="I128" s="73"/>
      <c r="J128" s="73"/>
      <c r="K128" s="73"/>
    </row>
    <row r="129" ht="15.75" customHeight="1">
      <c r="C129" s="73"/>
      <c r="D129" s="73"/>
      <c r="E129" s="73"/>
      <c r="F129" s="73"/>
      <c r="G129" s="73"/>
      <c r="H129" s="73"/>
      <c r="I129" s="73"/>
      <c r="J129" s="73"/>
      <c r="K129" s="73"/>
    </row>
    <row r="130" ht="15.75" customHeight="1">
      <c r="C130" s="73"/>
      <c r="D130" s="73"/>
      <c r="E130" s="73"/>
      <c r="F130" s="73"/>
      <c r="G130" s="73"/>
      <c r="H130" s="73"/>
      <c r="I130" s="73"/>
      <c r="J130" s="73"/>
      <c r="K130" s="73"/>
    </row>
    <row r="131" ht="15.75" customHeight="1">
      <c r="C131" s="73"/>
      <c r="D131" s="73"/>
      <c r="E131" s="73"/>
      <c r="F131" s="73"/>
      <c r="G131" s="73"/>
      <c r="H131" s="73"/>
      <c r="I131" s="73"/>
      <c r="J131" s="73"/>
      <c r="K131" s="73"/>
    </row>
    <row r="132" ht="15.75" customHeight="1">
      <c r="C132" s="73"/>
      <c r="D132" s="73"/>
      <c r="E132" s="73"/>
      <c r="F132" s="73"/>
      <c r="G132" s="73"/>
      <c r="H132" s="73"/>
      <c r="I132" s="73"/>
      <c r="J132" s="73"/>
      <c r="K132" s="73"/>
    </row>
    <row r="133" ht="15.75" customHeight="1">
      <c r="C133" s="73"/>
      <c r="D133" s="73"/>
      <c r="E133" s="73"/>
      <c r="F133" s="73"/>
      <c r="G133" s="73"/>
      <c r="H133" s="73"/>
      <c r="I133" s="73"/>
      <c r="J133" s="73"/>
      <c r="K133" s="73"/>
    </row>
    <row r="134" ht="15.75" customHeight="1">
      <c r="C134" s="73"/>
      <c r="D134" s="73"/>
      <c r="E134" s="73"/>
      <c r="F134" s="73"/>
      <c r="G134" s="73"/>
      <c r="H134" s="73"/>
      <c r="I134" s="73"/>
      <c r="J134" s="73"/>
      <c r="K134" s="73"/>
    </row>
    <row r="135" ht="15.75" customHeight="1">
      <c r="C135" s="73"/>
      <c r="D135" s="73"/>
      <c r="E135" s="73"/>
      <c r="F135" s="73"/>
      <c r="G135" s="73"/>
      <c r="H135" s="73"/>
      <c r="I135" s="73"/>
      <c r="J135" s="73"/>
      <c r="K135" s="73"/>
    </row>
    <row r="136" ht="15.75" customHeight="1">
      <c r="C136" s="73"/>
      <c r="D136" s="73"/>
      <c r="E136" s="73"/>
      <c r="F136" s="73"/>
      <c r="G136" s="73"/>
      <c r="H136" s="73"/>
      <c r="I136" s="73"/>
      <c r="J136" s="73"/>
      <c r="K136" s="73"/>
    </row>
    <row r="137" ht="15.75" customHeight="1">
      <c r="C137" s="73"/>
      <c r="D137" s="73"/>
      <c r="E137" s="73"/>
      <c r="F137" s="73"/>
      <c r="G137" s="73"/>
      <c r="H137" s="73"/>
      <c r="I137" s="73"/>
      <c r="J137" s="73"/>
      <c r="K137" s="73"/>
    </row>
    <row r="138" ht="15.75" customHeight="1">
      <c r="C138" s="73"/>
      <c r="D138" s="73"/>
      <c r="E138" s="73"/>
      <c r="F138" s="73"/>
      <c r="G138" s="73"/>
      <c r="H138" s="73"/>
      <c r="I138" s="73"/>
      <c r="J138" s="73"/>
      <c r="K138" s="73"/>
    </row>
    <row r="139" ht="15.75" customHeight="1">
      <c r="C139" s="73"/>
      <c r="D139" s="73"/>
      <c r="E139" s="73"/>
      <c r="F139" s="73"/>
      <c r="G139" s="73"/>
      <c r="H139" s="73"/>
      <c r="I139" s="73"/>
      <c r="J139" s="73"/>
      <c r="K139" s="73"/>
    </row>
    <row r="140" ht="15.75" customHeight="1">
      <c r="C140" s="73"/>
      <c r="D140" s="73"/>
      <c r="E140" s="73"/>
      <c r="F140" s="73"/>
      <c r="G140" s="73"/>
      <c r="H140" s="73"/>
      <c r="I140" s="73"/>
      <c r="J140" s="73"/>
      <c r="K140" s="73"/>
    </row>
    <row r="141" ht="15.75" customHeight="1">
      <c r="C141" s="73"/>
      <c r="D141" s="73"/>
      <c r="E141" s="73"/>
      <c r="F141" s="73"/>
      <c r="G141" s="73"/>
      <c r="H141" s="73"/>
      <c r="I141" s="73"/>
      <c r="J141" s="73"/>
      <c r="K141" s="73"/>
    </row>
    <row r="142" ht="15.75" customHeight="1">
      <c r="C142" s="73"/>
      <c r="D142" s="73"/>
      <c r="E142" s="73"/>
      <c r="F142" s="73"/>
      <c r="G142" s="73"/>
      <c r="H142" s="73"/>
      <c r="I142" s="73"/>
      <c r="J142" s="73"/>
      <c r="K142" s="73"/>
    </row>
    <row r="143" ht="15.75" customHeight="1">
      <c r="C143" s="73"/>
      <c r="D143" s="73"/>
      <c r="E143" s="73"/>
      <c r="F143" s="73"/>
      <c r="G143" s="73"/>
      <c r="H143" s="73"/>
      <c r="I143" s="73"/>
      <c r="J143" s="73"/>
      <c r="K143" s="73"/>
    </row>
    <row r="144" ht="15.75" customHeight="1">
      <c r="C144" s="73"/>
      <c r="D144" s="73"/>
      <c r="E144" s="73"/>
      <c r="F144" s="73"/>
      <c r="G144" s="73"/>
      <c r="H144" s="73"/>
      <c r="I144" s="73"/>
      <c r="J144" s="73"/>
      <c r="K144" s="73"/>
    </row>
    <row r="145" ht="15.75" customHeight="1">
      <c r="C145" s="73"/>
      <c r="D145" s="73"/>
      <c r="E145" s="73"/>
      <c r="F145" s="73"/>
      <c r="G145" s="73"/>
      <c r="H145" s="73"/>
      <c r="I145" s="73"/>
      <c r="J145" s="73"/>
      <c r="K145" s="73"/>
    </row>
    <row r="146" ht="15.75" customHeight="1">
      <c r="C146" s="73"/>
      <c r="D146" s="73"/>
      <c r="E146" s="73"/>
      <c r="F146" s="73"/>
      <c r="G146" s="73"/>
      <c r="H146" s="73"/>
      <c r="I146" s="73"/>
      <c r="J146" s="73"/>
      <c r="K146" s="73"/>
    </row>
    <row r="147" ht="15.75" customHeight="1">
      <c r="C147" s="73"/>
      <c r="D147" s="73"/>
      <c r="E147" s="73"/>
      <c r="F147" s="73"/>
      <c r="G147" s="73"/>
      <c r="H147" s="73"/>
      <c r="I147" s="73"/>
      <c r="J147" s="73"/>
      <c r="K147" s="73"/>
    </row>
    <row r="148" ht="15.75" customHeight="1">
      <c r="C148" s="73"/>
      <c r="D148" s="73"/>
      <c r="E148" s="73"/>
      <c r="F148" s="73"/>
      <c r="G148" s="73"/>
      <c r="H148" s="73"/>
      <c r="I148" s="73"/>
      <c r="J148" s="73"/>
      <c r="K148" s="73"/>
    </row>
    <row r="149" ht="15.75" customHeight="1">
      <c r="C149" s="73"/>
      <c r="D149" s="73"/>
      <c r="E149" s="73"/>
      <c r="F149" s="73"/>
      <c r="G149" s="73"/>
      <c r="H149" s="73"/>
      <c r="I149" s="73"/>
      <c r="J149" s="73"/>
      <c r="K149" s="73"/>
    </row>
    <row r="150" ht="15.75" customHeight="1">
      <c r="C150" s="73"/>
      <c r="D150" s="73"/>
      <c r="E150" s="73"/>
      <c r="F150" s="73"/>
      <c r="G150" s="73"/>
      <c r="H150" s="73"/>
      <c r="I150" s="73"/>
      <c r="J150" s="73"/>
      <c r="K150" s="73"/>
    </row>
    <row r="151" ht="15.75" customHeight="1">
      <c r="C151" s="73"/>
      <c r="D151" s="73"/>
      <c r="E151" s="73"/>
      <c r="F151" s="73"/>
      <c r="G151" s="73"/>
      <c r="H151" s="73"/>
      <c r="I151" s="73"/>
      <c r="J151" s="73"/>
      <c r="K151" s="73"/>
    </row>
    <row r="152" ht="15.75" customHeight="1">
      <c r="C152" s="73"/>
      <c r="D152" s="73"/>
      <c r="E152" s="73"/>
      <c r="F152" s="73"/>
      <c r="G152" s="73"/>
      <c r="H152" s="73"/>
      <c r="I152" s="73"/>
      <c r="J152" s="73"/>
      <c r="K152" s="73"/>
    </row>
    <row r="153" ht="15.75" customHeight="1">
      <c r="C153" s="73"/>
      <c r="D153" s="73"/>
      <c r="E153" s="73"/>
      <c r="F153" s="73"/>
      <c r="G153" s="73"/>
      <c r="H153" s="73"/>
      <c r="I153" s="73"/>
      <c r="J153" s="73"/>
      <c r="K153" s="73"/>
    </row>
    <row r="154" ht="15.75" customHeight="1">
      <c r="C154" s="73"/>
      <c r="D154" s="73"/>
      <c r="E154" s="73"/>
      <c r="F154" s="73"/>
      <c r="G154" s="73"/>
      <c r="H154" s="73"/>
      <c r="I154" s="73"/>
      <c r="J154" s="73"/>
      <c r="K154" s="73"/>
    </row>
    <row r="155" ht="15.75" customHeight="1">
      <c r="C155" s="73"/>
      <c r="D155" s="73"/>
      <c r="E155" s="73"/>
      <c r="F155" s="73"/>
      <c r="G155" s="73"/>
      <c r="H155" s="73"/>
      <c r="I155" s="73"/>
      <c r="J155" s="73"/>
      <c r="K155" s="73"/>
    </row>
    <row r="156" ht="15.75" customHeight="1">
      <c r="C156" s="73"/>
      <c r="D156" s="73"/>
      <c r="E156" s="73"/>
      <c r="F156" s="73"/>
      <c r="G156" s="73"/>
      <c r="H156" s="73"/>
      <c r="I156" s="73"/>
      <c r="J156" s="73"/>
      <c r="K156" s="73"/>
    </row>
    <row r="157" ht="15.75" customHeight="1">
      <c r="C157" s="73"/>
      <c r="D157" s="73"/>
      <c r="E157" s="73"/>
      <c r="F157" s="73"/>
      <c r="G157" s="73"/>
      <c r="H157" s="73"/>
      <c r="I157" s="73"/>
      <c r="J157" s="73"/>
      <c r="K157" s="73"/>
    </row>
    <row r="158" ht="15.75" customHeight="1">
      <c r="C158" s="73"/>
      <c r="D158" s="73"/>
      <c r="E158" s="73"/>
      <c r="F158" s="73"/>
      <c r="G158" s="73"/>
      <c r="H158" s="73"/>
      <c r="I158" s="73"/>
      <c r="J158" s="73"/>
      <c r="K158" s="73"/>
    </row>
    <row r="159" ht="15.75" customHeight="1">
      <c r="C159" s="73"/>
      <c r="D159" s="73"/>
      <c r="E159" s="73"/>
      <c r="F159" s="73"/>
      <c r="G159" s="73"/>
      <c r="H159" s="73"/>
      <c r="I159" s="73"/>
      <c r="J159" s="73"/>
      <c r="K159" s="73"/>
    </row>
    <row r="160" ht="15.75" customHeight="1">
      <c r="C160" s="73"/>
      <c r="D160" s="73"/>
      <c r="E160" s="73"/>
      <c r="F160" s="73"/>
      <c r="G160" s="73"/>
      <c r="H160" s="73"/>
      <c r="I160" s="73"/>
      <c r="J160" s="73"/>
      <c r="K160" s="73"/>
    </row>
    <row r="161" ht="15.75" customHeight="1">
      <c r="C161" s="73"/>
      <c r="D161" s="73"/>
      <c r="E161" s="73"/>
      <c r="F161" s="73"/>
      <c r="G161" s="73"/>
      <c r="H161" s="73"/>
      <c r="I161" s="73"/>
      <c r="J161" s="73"/>
      <c r="K161" s="73"/>
    </row>
    <row r="162" ht="15.75" customHeight="1">
      <c r="C162" s="73"/>
      <c r="D162" s="73"/>
      <c r="E162" s="73"/>
      <c r="F162" s="73"/>
      <c r="G162" s="73"/>
      <c r="H162" s="73"/>
      <c r="I162" s="73"/>
      <c r="J162" s="73"/>
      <c r="K162" s="73"/>
    </row>
    <row r="163" ht="15.75" customHeight="1">
      <c r="C163" s="73"/>
      <c r="D163" s="73"/>
      <c r="E163" s="73"/>
      <c r="F163" s="73"/>
      <c r="G163" s="73"/>
      <c r="H163" s="73"/>
      <c r="I163" s="73"/>
      <c r="J163" s="73"/>
      <c r="K163" s="73"/>
    </row>
    <row r="164" ht="15.75" customHeight="1">
      <c r="C164" s="73"/>
      <c r="D164" s="73"/>
      <c r="E164" s="73"/>
      <c r="F164" s="73"/>
      <c r="G164" s="73"/>
      <c r="H164" s="73"/>
      <c r="I164" s="73"/>
      <c r="J164" s="73"/>
      <c r="K164" s="73"/>
    </row>
    <row r="165" ht="15.75" customHeight="1">
      <c r="C165" s="73"/>
      <c r="D165" s="73"/>
      <c r="E165" s="73"/>
      <c r="F165" s="73"/>
      <c r="G165" s="73"/>
      <c r="H165" s="73"/>
      <c r="I165" s="73"/>
      <c r="J165" s="73"/>
      <c r="K165" s="73"/>
    </row>
    <row r="166" ht="15.75" customHeight="1">
      <c r="C166" s="73"/>
      <c r="D166" s="73"/>
      <c r="E166" s="73"/>
      <c r="F166" s="73"/>
      <c r="G166" s="73"/>
      <c r="H166" s="73"/>
      <c r="I166" s="73"/>
      <c r="J166" s="73"/>
      <c r="K166" s="73"/>
    </row>
    <row r="167" ht="15.75" customHeight="1">
      <c r="C167" s="73"/>
      <c r="D167" s="73"/>
      <c r="E167" s="73"/>
      <c r="F167" s="73"/>
      <c r="G167" s="73"/>
      <c r="H167" s="73"/>
      <c r="I167" s="73"/>
      <c r="J167" s="73"/>
      <c r="K167" s="73"/>
    </row>
    <row r="168" ht="15.75" customHeight="1">
      <c r="C168" s="73"/>
      <c r="D168" s="73"/>
      <c r="E168" s="73"/>
      <c r="F168" s="73"/>
      <c r="G168" s="73"/>
      <c r="H168" s="73"/>
      <c r="I168" s="73"/>
      <c r="J168" s="73"/>
      <c r="K168" s="73"/>
    </row>
    <row r="169" ht="15.75" customHeight="1">
      <c r="C169" s="73"/>
      <c r="D169" s="73"/>
      <c r="E169" s="73"/>
      <c r="F169" s="73"/>
      <c r="G169" s="73"/>
      <c r="H169" s="73"/>
      <c r="I169" s="73"/>
      <c r="J169" s="73"/>
      <c r="K169" s="73"/>
    </row>
    <row r="170" ht="15.75" customHeight="1">
      <c r="C170" s="73"/>
      <c r="D170" s="73"/>
      <c r="E170" s="73"/>
      <c r="F170" s="73"/>
      <c r="G170" s="73"/>
      <c r="H170" s="73"/>
      <c r="I170" s="73"/>
      <c r="J170" s="73"/>
      <c r="K170" s="73"/>
    </row>
    <row r="171" ht="15.75" customHeight="1">
      <c r="C171" s="73"/>
      <c r="D171" s="73"/>
      <c r="E171" s="73"/>
      <c r="F171" s="73"/>
      <c r="G171" s="73"/>
      <c r="H171" s="73"/>
      <c r="I171" s="73"/>
      <c r="J171" s="73"/>
      <c r="K171" s="73"/>
    </row>
    <row r="172" ht="15.75" customHeight="1">
      <c r="C172" s="73"/>
      <c r="D172" s="73"/>
      <c r="E172" s="73"/>
      <c r="F172" s="73"/>
      <c r="G172" s="73"/>
      <c r="H172" s="73"/>
      <c r="I172" s="73"/>
      <c r="J172" s="73"/>
      <c r="K172" s="73"/>
    </row>
    <row r="173" ht="15.75" customHeight="1">
      <c r="C173" s="73"/>
      <c r="D173" s="73"/>
      <c r="E173" s="73"/>
      <c r="F173" s="73"/>
      <c r="G173" s="73"/>
      <c r="H173" s="73"/>
      <c r="I173" s="73"/>
      <c r="J173" s="73"/>
      <c r="K173" s="73"/>
    </row>
    <row r="174" ht="15.75" customHeight="1">
      <c r="C174" s="73"/>
      <c r="D174" s="73"/>
      <c r="E174" s="73"/>
      <c r="F174" s="73"/>
      <c r="G174" s="73"/>
      <c r="H174" s="73"/>
      <c r="I174" s="73"/>
      <c r="J174" s="73"/>
      <c r="K174" s="73"/>
    </row>
    <row r="175" ht="15.75" customHeight="1">
      <c r="C175" s="73"/>
      <c r="D175" s="73"/>
      <c r="E175" s="73"/>
      <c r="F175" s="73"/>
      <c r="G175" s="73"/>
      <c r="H175" s="73"/>
      <c r="I175" s="73"/>
      <c r="J175" s="73"/>
      <c r="K175" s="73"/>
    </row>
    <row r="176" ht="15.75" customHeight="1">
      <c r="C176" s="73"/>
      <c r="D176" s="73"/>
      <c r="E176" s="73"/>
      <c r="F176" s="73"/>
      <c r="G176" s="73"/>
      <c r="H176" s="73"/>
      <c r="I176" s="73"/>
      <c r="J176" s="73"/>
      <c r="K176" s="73"/>
    </row>
    <row r="177" ht="15.75" customHeight="1">
      <c r="C177" s="73"/>
      <c r="D177" s="73"/>
      <c r="E177" s="73"/>
      <c r="F177" s="73"/>
      <c r="G177" s="73"/>
      <c r="H177" s="73"/>
      <c r="I177" s="73"/>
      <c r="J177" s="73"/>
      <c r="K177" s="73"/>
    </row>
    <row r="178" ht="15.75" customHeight="1">
      <c r="C178" s="73"/>
      <c r="D178" s="73"/>
      <c r="E178" s="73"/>
      <c r="F178" s="73"/>
      <c r="G178" s="73"/>
      <c r="H178" s="73"/>
      <c r="I178" s="73"/>
      <c r="J178" s="73"/>
      <c r="K178" s="73"/>
    </row>
    <row r="179" ht="15.75" customHeight="1">
      <c r="C179" s="73"/>
      <c r="D179" s="73"/>
      <c r="E179" s="73"/>
      <c r="F179" s="73"/>
      <c r="G179" s="73"/>
      <c r="H179" s="73"/>
      <c r="I179" s="73"/>
      <c r="J179" s="73"/>
      <c r="K179" s="73"/>
    </row>
    <row r="180" ht="15.75" customHeight="1">
      <c r="C180" s="73"/>
      <c r="D180" s="73"/>
      <c r="E180" s="73"/>
      <c r="F180" s="73"/>
      <c r="G180" s="73"/>
      <c r="H180" s="73"/>
      <c r="I180" s="73"/>
      <c r="J180" s="73"/>
      <c r="K180" s="73"/>
    </row>
    <row r="181" ht="15.75" customHeight="1">
      <c r="C181" s="73"/>
      <c r="D181" s="73"/>
      <c r="E181" s="73"/>
      <c r="F181" s="73"/>
      <c r="G181" s="73"/>
      <c r="H181" s="73"/>
      <c r="I181" s="73"/>
      <c r="J181" s="73"/>
      <c r="K181" s="73"/>
    </row>
    <row r="182" ht="15.75" customHeight="1">
      <c r="C182" s="73"/>
      <c r="D182" s="73"/>
      <c r="E182" s="73"/>
      <c r="F182" s="73"/>
      <c r="G182" s="73"/>
      <c r="H182" s="73"/>
      <c r="I182" s="73"/>
      <c r="J182" s="73"/>
      <c r="K182" s="73"/>
    </row>
    <row r="183" ht="15.75" customHeight="1">
      <c r="C183" s="73"/>
      <c r="D183" s="73"/>
      <c r="E183" s="73"/>
      <c r="F183" s="73"/>
      <c r="G183" s="73"/>
      <c r="H183" s="73"/>
      <c r="I183" s="73"/>
      <c r="J183" s="73"/>
      <c r="K183" s="73"/>
    </row>
    <row r="184" ht="15.75" customHeight="1">
      <c r="C184" s="73"/>
      <c r="D184" s="73"/>
      <c r="E184" s="73"/>
      <c r="F184" s="73"/>
      <c r="G184" s="73"/>
      <c r="H184" s="73"/>
      <c r="I184" s="73"/>
      <c r="J184" s="73"/>
      <c r="K184" s="73"/>
    </row>
    <row r="185" ht="15.75" customHeight="1">
      <c r="C185" s="73"/>
      <c r="D185" s="73"/>
      <c r="E185" s="73"/>
      <c r="F185" s="73"/>
      <c r="G185" s="73"/>
      <c r="H185" s="73"/>
      <c r="I185" s="73"/>
      <c r="J185" s="73"/>
      <c r="K185" s="73"/>
    </row>
    <row r="186" ht="15.75" customHeight="1">
      <c r="C186" s="73"/>
      <c r="D186" s="73"/>
      <c r="E186" s="73"/>
      <c r="F186" s="73"/>
      <c r="G186" s="73"/>
      <c r="H186" s="73"/>
      <c r="I186" s="73"/>
      <c r="J186" s="73"/>
      <c r="K186" s="73"/>
    </row>
    <row r="187" ht="15.75" customHeight="1">
      <c r="C187" s="73"/>
      <c r="D187" s="73"/>
      <c r="E187" s="73"/>
      <c r="F187" s="73"/>
      <c r="G187" s="73"/>
      <c r="H187" s="73"/>
      <c r="I187" s="73"/>
      <c r="J187" s="73"/>
      <c r="K187" s="73"/>
    </row>
    <row r="188" ht="15.75" customHeight="1">
      <c r="C188" s="73"/>
      <c r="D188" s="73"/>
      <c r="E188" s="73"/>
      <c r="F188" s="73"/>
      <c r="G188" s="73"/>
      <c r="H188" s="73"/>
      <c r="I188" s="73"/>
      <c r="J188" s="73"/>
      <c r="K188" s="73"/>
    </row>
    <row r="189" ht="15.75" customHeight="1">
      <c r="C189" s="73"/>
      <c r="D189" s="73"/>
      <c r="E189" s="73"/>
      <c r="F189" s="73"/>
      <c r="G189" s="73"/>
      <c r="H189" s="73"/>
      <c r="I189" s="73"/>
      <c r="J189" s="73"/>
      <c r="K189" s="73"/>
    </row>
    <row r="190" ht="15.75" customHeight="1">
      <c r="C190" s="73"/>
      <c r="D190" s="73"/>
      <c r="E190" s="73"/>
      <c r="F190" s="73"/>
      <c r="G190" s="73"/>
      <c r="H190" s="73"/>
      <c r="I190" s="73"/>
      <c r="J190" s="73"/>
      <c r="K190" s="73"/>
    </row>
    <row r="191" ht="15.75" customHeight="1">
      <c r="C191" s="73"/>
      <c r="D191" s="73"/>
      <c r="E191" s="73"/>
      <c r="F191" s="73"/>
      <c r="G191" s="73"/>
      <c r="H191" s="73"/>
      <c r="I191" s="73"/>
      <c r="J191" s="73"/>
      <c r="K191" s="73"/>
    </row>
    <row r="192" ht="15.75" customHeight="1">
      <c r="C192" s="73"/>
      <c r="D192" s="73"/>
      <c r="E192" s="73"/>
      <c r="F192" s="73"/>
      <c r="G192" s="73"/>
      <c r="H192" s="73"/>
      <c r="I192" s="73"/>
      <c r="J192" s="73"/>
      <c r="K192" s="73"/>
    </row>
    <row r="193" ht="15.75" customHeight="1">
      <c r="C193" s="73"/>
      <c r="D193" s="73"/>
      <c r="E193" s="73"/>
      <c r="F193" s="73"/>
      <c r="G193" s="73"/>
      <c r="H193" s="73"/>
      <c r="I193" s="73"/>
      <c r="J193" s="73"/>
      <c r="K193" s="73"/>
    </row>
    <row r="194" ht="15.75" customHeight="1">
      <c r="C194" s="73"/>
      <c r="D194" s="73"/>
      <c r="E194" s="73"/>
      <c r="F194" s="73"/>
      <c r="G194" s="73"/>
      <c r="H194" s="73"/>
      <c r="I194" s="73"/>
      <c r="J194" s="73"/>
      <c r="K194" s="73"/>
    </row>
    <row r="195" ht="15.75" customHeight="1">
      <c r="C195" s="73"/>
      <c r="D195" s="73"/>
      <c r="E195" s="73"/>
      <c r="F195" s="73"/>
      <c r="G195" s="73"/>
      <c r="H195" s="73"/>
      <c r="I195" s="73"/>
      <c r="J195" s="73"/>
      <c r="K195" s="73"/>
    </row>
    <row r="196" ht="15.75" customHeight="1">
      <c r="C196" s="73"/>
      <c r="D196" s="73"/>
      <c r="E196" s="73"/>
      <c r="F196" s="73"/>
      <c r="G196" s="73"/>
      <c r="H196" s="73"/>
      <c r="I196" s="73"/>
      <c r="J196" s="73"/>
      <c r="K196" s="73"/>
    </row>
    <row r="197" ht="15.75" customHeight="1">
      <c r="C197" s="73"/>
      <c r="D197" s="73"/>
      <c r="E197" s="73"/>
      <c r="F197" s="73"/>
      <c r="G197" s="73"/>
      <c r="H197" s="73"/>
      <c r="I197" s="73"/>
      <c r="J197" s="73"/>
      <c r="K197" s="73"/>
    </row>
    <row r="198" ht="15.75" customHeight="1">
      <c r="C198" s="73"/>
      <c r="D198" s="73"/>
      <c r="E198" s="73"/>
      <c r="F198" s="73"/>
      <c r="G198" s="73"/>
      <c r="H198" s="73"/>
      <c r="I198" s="73"/>
      <c r="J198" s="73"/>
      <c r="K198" s="73"/>
    </row>
    <row r="199" ht="15.75" customHeight="1">
      <c r="C199" s="73"/>
      <c r="D199" s="73"/>
      <c r="E199" s="73"/>
      <c r="F199" s="73"/>
      <c r="G199" s="73"/>
      <c r="H199" s="73"/>
      <c r="I199" s="73"/>
      <c r="J199" s="73"/>
      <c r="K199" s="73"/>
    </row>
    <row r="200" ht="15.75" customHeight="1">
      <c r="C200" s="73"/>
      <c r="D200" s="73"/>
      <c r="E200" s="73"/>
      <c r="F200" s="73"/>
      <c r="G200" s="73"/>
      <c r="H200" s="73"/>
      <c r="I200" s="73"/>
      <c r="J200" s="73"/>
      <c r="K200" s="73"/>
    </row>
    <row r="201" ht="15.75" customHeight="1">
      <c r="C201" s="73"/>
      <c r="D201" s="73"/>
      <c r="E201" s="73"/>
      <c r="F201" s="73"/>
      <c r="G201" s="73"/>
      <c r="H201" s="73"/>
      <c r="I201" s="73"/>
      <c r="J201" s="73"/>
      <c r="K201" s="73"/>
    </row>
    <row r="202" ht="15.75" customHeight="1">
      <c r="C202" s="73"/>
      <c r="D202" s="73"/>
      <c r="E202" s="73"/>
      <c r="F202" s="73"/>
      <c r="G202" s="73"/>
      <c r="H202" s="73"/>
      <c r="I202" s="73"/>
      <c r="J202" s="73"/>
      <c r="K202" s="73"/>
    </row>
    <row r="203" ht="15.75" customHeight="1">
      <c r="C203" s="73"/>
      <c r="D203" s="73"/>
      <c r="E203" s="73"/>
      <c r="F203" s="73"/>
      <c r="G203" s="73"/>
      <c r="H203" s="73"/>
      <c r="I203" s="73"/>
      <c r="J203" s="73"/>
      <c r="K203" s="73"/>
    </row>
    <row r="204" ht="15.75" customHeight="1">
      <c r="C204" s="73"/>
      <c r="D204" s="73"/>
      <c r="E204" s="73"/>
      <c r="F204" s="73"/>
      <c r="G204" s="73"/>
      <c r="H204" s="73"/>
      <c r="I204" s="73"/>
      <c r="J204" s="73"/>
      <c r="K204" s="73"/>
    </row>
    <row r="205" ht="15.75" customHeight="1">
      <c r="C205" s="73"/>
      <c r="D205" s="73"/>
      <c r="E205" s="73"/>
      <c r="F205" s="73"/>
      <c r="G205" s="73"/>
      <c r="H205" s="73"/>
      <c r="I205" s="73"/>
      <c r="J205" s="73"/>
      <c r="K205" s="73"/>
    </row>
    <row r="206" ht="15.75" customHeight="1">
      <c r="C206" s="73"/>
      <c r="D206" s="73"/>
      <c r="E206" s="73"/>
      <c r="F206" s="73"/>
      <c r="G206" s="73"/>
      <c r="H206" s="73"/>
      <c r="I206" s="73"/>
      <c r="J206" s="73"/>
      <c r="K206" s="73"/>
    </row>
    <row r="207" ht="15.75" customHeight="1">
      <c r="C207" s="73"/>
      <c r="D207" s="73"/>
      <c r="E207" s="73"/>
      <c r="F207" s="73"/>
      <c r="G207" s="73"/>
      <c r="H207" s="73"/>
      <c r="I207" s="73"/>
      <c r="J207" s="73"/>
      <c r="K207" s="73"/>
    </row>
    <row r="208" ht="15.75" customHeight="1">
      <c r="C208" s="73"/>
      <c r="D208" s="73"/>
      <c r="E208" s="73"/>
      <c r="F208" s="73"/>
      <c r="G208" s="73"/>
      <c r="H208" s="73"/>
      <c r="I208" s="73"/>
      <c r="J208" s="73"/>
      <c r="K208" s="73"/>
    </row>
    <row r="209" ht="15.75" customHeight="1">
      <c r="C209" s="73"/>
      <c r="D209" s="73"/>
      <c r="E209" s="73"/>
      <c r="F209" s="73"/>
      <c r="G209" s="73"/>
      <c r="H209" s="73"/>
      <c r="I209" s="73"/>
      <c r="J209" s="73"/>
      <c r="K209" s="73"/>
    </row>
    <row r="210" ht="15.75" customHeight="1">
      <c r="C210" s="73"/>
      <c r="D210" s="73"/>
      <c r="E210" s="73"/>
      <c r="F210" s="73"/>
      <c r="G210" s="73"/>
      <c r="H210" s="73"/>
      <c r="I210" s="73"/>
      <c r="J210" s="73"/>
      <c r="K210" s="73"/>
    </row>
    <row r="211" ht="15.75" customHeight="1">
      <c r="C211" s="73"/>
      <c r="D211" s="73"/>
      <c r="E211" s="73"/>
      <c r="F211" s="73"/>
      <c r="G211" s="73"/>
      <c r="H211" s="73"/>
      <c r="I211" s="73"/>
      <c r="J211" s="73"/>
      <c r="K211" s="73"/>
    </row>
    <row r="212" ht="15.75" customHeight="1">
      <c r="C212" s="73"/>
      <c r="D212" s="73"/>
      <c r="E212" s="73"/>
      <c r="F212" s="73"/>
      <c r="G212" s="73"/>
      <c r="H212" s="73"/>
      <c r="I212" s="73"/>
      <c r="J212" s="73"/>
      <c r="K212" s="73"/>
    </row>
    <row r="213" ht="15.75" customHeight="1">
      <c r="C213" s="73"/>
      <c r="D213" s="73"/>
      <c r="E213" s="73"/>
      <c r="F213" s="73"/>
      <c r="G213" s="73"/>
      <c r="H213" s="73"/>
      <c r="I213" s="73"/>
      <c r="J213" s="73"/>
      <c r="K213" s="73"/>
    </row>
    <row r="214" ht="15.75" customHeight="1">
      <c r="C214" s="73"/>
      <c r="D214" s="73"/>
      <c r="E214" s="73"/>
      <c r="F214" s="73"/>
      <c r="G214" s="73"/>
      <c r="H214" s="73"/>
      <c r="I214" s="73"/>
      <c r="J214" s="73"/>
      <c r="K214" s="73"/>
    </row>
    <row r="215" ht="15.75" customHeight="1">
      <c r="C215" s="73"/>
      <c r="D215" s="73"/>
      <c r="E215" s="73"/>
      <c r="F215" s="73"/>
      <c r="G215" s="73"/>
      <c r="H215" s="73"/>
      <c r="I215" s="73"/>
      <c r="J215" s="73"/>
      <c r="K215" s="73"/>
    </row>
    <row r="216" ht="15.75" customHeight="1">
      <c r="C216" s="73"/>
      <c r="D216" s="73"/>
      <c r="E216" s="73"/>
      <c r="F216" s="73"/>
      <c r="G216" s="73"/>
      <c r="H216" s="73"/>
      <c r="I216" s="73"/>
      <c r="J216" s="73"/>
      <c r="K216" s="73"/>
    </row>
    <row r="217" ht="15.75" customHeight="1">
      <c r="C217" s="73"/>
      <c r="D217" s="73"/>
      <c r="E217" s="73"/>
      <c r="F217" s="73"/>
      <c r="G217" s="73"/>
      <c r="H217" s="73"/>
      <c r="I217" s="73"/>
      <c r="J217" s="73"/>
      <c r="K217" s="73"/>
    </row>
    <row r="218" ht="15.75" customHeight="1">
      <c r="C218" s="73"/>
      <c r="D218" s="73"/>
      <c r="E218" s="73"/>
      <c r="F218" s="73"/>
      <c r="G218" s="73"/>
      <c r="H218" s="73"/>
      <c r="I218" s="73"/>
      <c r="J218" s="73"/>
      <c r="K218" s="73"/>
    </row>
    <row r="219" ht="15.75" customHeight="1">
      <c r="C219" s="73"/>
      <c r="D219" s="73"/>
      <c r="E219" s="73"/>
      <c r="F219" s="73"/>
      <c r="G219" s="73"/>
      <c r="H219" s="73"/>
      <c r="I219" s="73"/>
      <c r="J219" s="73"/>
      <c r="K219" s="73"/>
    </row>
    <row r="220" ht="15.75" customHeight="1">
      <c r="C220" s="73"/>
      <c r="D220" s="73"/>
      <c r="E220" s="73"/>
      <c r="F220" s="73"/>
      <c r="G220" s="73"/>
      <c r="H220" s="73"/>
      <c r="I220" s="73"/>
      <c r="J220" s="73"/>
      <c r="K220" s="73"/>
    </row>
    <row r="221" ht="15.75" customHeight="1">
      <c r="C221" s="73"/>
      <c r="D221" s="73"/>
      <c r="E221" s="73"/>
      <c r="F221" s="73"/>
      <c r="G221" s="73"/>
      <c r="H221" s="73"/>
      <c r="I221" s="73"/>
      <c r="J221" s="73"/>
      <c r="K221" s="73"/>
    </row>
    <row r="222" ht="15.75" customHeight="1">
      <c r="C222" s="73"/>
      <c r="D222" s="73"/>
      <c r="E222" s="73"/>
      <c r="F222" s="73"/>
      <c r="G222" s="73"/>
      <c r="H222" s="73"/>
      <c r="I222" s="73"/>
      <c r="J222" s="73"/>
      <c r="K222" s="73"/>
    </row>
    <row r="223" ht="15.75" customHeight="1">
      <c r="C223" s="73"/>
      <c r="D223" s="73"/>
      <c r="E223" s="73"/>
      <c r="F223" s="73"/>
      <c r="G223" s="73"/>
      <c r="H223" s="73"/>
      <c r="I223" s="73"/>
      <c r="J223" s="73"/>
      <c r="K223" s="73"/>
    </row>
    <row r="224" ht="15.75" customHeight="1">
      <c r="C224" s="73"/>
      <c r="D224" s="73"/>
      <c r="E224" s="73"/>
      <c r="F224" s="73"/>
      <c r="G224" s="73"/>
      <c r="H224" s="73"/>
      <c r="I224" s="73"/>
      <c r="J224" s="73"/>
      <c r="K224" s="73"/>
    </row>
    <row r="225" ht="15.75" customHeight="1">
      <c r="C225" s="73"/>
      <c r="D225" s="73"/>
      <c r="E225" s="73"/>
      <c r="F225" s="73"/>
      <c r="G225" s="73"/>
      <c r="H225" s="73"/>
      <c r="I225" s="73"/>
      <c r="J225" s="73"/>
      <c r="K225" s="73"/>
    </row>
    <row r="226" ht="15.75" customHeight="1">
      <c r="C226" s="73"/>
      <c r="D226" s="73"/>
      <c r="E226" s="73"/>
      <c r="F226" s="73"/>
      <c r="G226" s="73"/>
      <c r="H226" s="73"/>
      <c r="I226" s="73"/>
      <c r="J226" s="73"/>
      <c r="K226" s="73"/>
    </row>
    <row r="227" ht="15.75" customHeight="1">
      <c r="C227" s="73"/>
      <c r="D227" s="73"/>
      <c r="E227" s="73"/>
      <c r="F227" s="73"/>
      <c r="G227" s="73"/>
      <c r="H227" s="73"/>
      <c r="I227" s="73"/>
      <c r="J227" s="73"/>
      <c r="K227" s="73"/>
    </row>
    <row r="228" ht="15.75" customHeight="1">
      <c r="C228" s="73"/>
      <c r="D228" s="73"/>
      <c r="E228" s="73"/>
      <c r="F228" s="73"/>
      <c r="G228" s="73"/>
      <c r="H228" s="73"/>
      <c r="I228" s="73"/>
      <c r="J228" s="73"/>
      <c r="K228" s="73"/>
    </row>
    <row r="229" ht="15.75" customHeight="1">
      <c r="C229" s="73"/>
      <c r="D229" s="73"/>
      <c r="E229" s="73"/>
      <c r="F229" s="73"/>
      <c r="G229" s="73"/>
      <c r="H229" s="73"/>
      <c r="I229" s="73"/>
      <c r="J229" s="73"/>
      <c r="K229" s="73"/>
    </row>
    <row r="230" ht="15.75" customHeight="1">
      <c r="C230" s="73"/>
      <c r="D230" s="73"/>
      <c r="E230" s="73"/>
      <c r="F230" s="73"/>
      <c r="G230" s="73"/>
      <c r="H230" s="73"/>
      <c r="I230" s="73"/>
      <c r="J230" s="73"/>
      <c r="K230" s="73"/>
    </row>
    <row r="231" ht="15.75" customHeight="1">
      <c r="C231" s="73"/>
      <c r="D231" s="73"/>
      <c r="E231" s="73"/>
      <c r="F231" s="73"/>
      <c r="G231" s="73"/>
      <c r="H231" s="73"/>
      <c r="I231" s="73"/>
      <c r="J231" s="73"/>
      <c r="K231" s="73"/>
    </row>
    <row r="232" ht="15.75" customHeight="1">
      <c r="C232" s="73"/>
      <c r="D232" s="73"/>
      <c r="E232" s="73"/>
      <c r="F232" s="73"/>
      <c r="G232" s="73"/>
      <c r="H232" s="73"/>
      <c r="I232" s="73"/>
      <c r="J232" s="73"/>
      <c r="K232" s="73"/>
    </row>
    <row r="233" ht="15.75" customHeight="1">
      <c r="C233" s="73"/>
      <c r="D233" s="73"/>
      <c r="E233" s="73"/>
      <c r="F233" s="73"/>
      <c r="G233" s="73"/>
      <c r="H233" s="73"/>
      <c r="I233" s="73"/>
      <c r="J233" s="73"/>
      <c r="K233" s="73"/>
    </row>
    <row r="234" ht="15.75" customHeight="1">
      <c r="C234" s="73"/>
      <c r="D234" s="73"/>
      <c r="E234" s="73"/>
      <c r="F234" s="73"/>
      <c r="G234" s="73"/>
      <c r="H234" s="73"/>
      <c r="I234" s="73"/>
      <c r="J234" s="73"/>
      <c r="K234" s="73"/>
    </row>
    <row r="235" ht="15.75" customHeight="1">
      <c r="C235" s="73"/>
      <c r="D235" s="73"/>
      <c r="E235" s="73"/>
      <c r="F235" s="73"/>
      <c r="G235" s="73"/>
      <c r="H235" s="73"/>
      <c r="I235" s="73"/>
      <c r="J235" s="73"/>
      <c r="K235" s="73"/>
    </row>
    <row r="236" ht="15.75" customHeight="1">
      <c r="C236" s="73"/>
      <c r="D236" s="73"/>
      <c r="E236" s="73"/>
      <c r="F236" s="73"/>
      <c r="G236" s="73"/>
      <c r="H236" s="73"/>
      <c r="I236" s="73"/>
      <c r="J236" s="73"/>
      <c r="K236" s="73"/>
    </row>
    <row r="237" ht="15.75" customHeight="1">
      <c r="C237" s="73"/>
      <c r="D237" s="73"/>
      <c r="E237" s="73"/>
      <c r="F237" s="73"/>
      <c r="G237" s="73"/>
      <c r="H237" s="73"/>
      <c r="I237" s="73"/>
      <c r="J237" s="73"/>
      <c r="K237" s="73"/>
    </row>
    <row r="238" ht="15.75" customHeight="1">
      <c r="C238" s="73"/>
      <c r="D238" s="73"/>
      <c r="E238" s="73"/>
      <c r="F238" s="73"/>
      <c r="G238" s="73"/>
      <c r="H238" s="73"/>
      <c r="I238" s="73"/>
      <c r="J238" s="73"/>
      <c r="K238" s="73"/>
    </row>
    <row r="239" ht="15.75" customHeight="1">
      <c r="C239" s="73"/>
      <c r="D239" s="73"/>
      <c r="E239" s="73"/>
      <c r="F239" s="73"/>
      <c r="G239" s="73"/>
      <c r="H239" s="73"/>
      <c r="I239" s="73"/>
      <c r="J239" s="73"/>
      <c r="K239" s="73"/>
    </row>
    <row r="240" ht="15.75" customHeight="1">
      <c r="C240" s="73"/>
      <c r="D240" s="73"/>
      <c r="E240" s="73"/>
      <c r="F240" s="73"/>
      <c r="G240" s="73"/>
      <c r="H240" s="73"/>
      <c r="I240" s="73"/>
      <c r="J240" s="73"/>
      <c r="K240" s="73"/>
    </row>
    <row r="241" ht="15.75" customHeight="1">
      <c r="C241" s="73"/>
      <c r="D241" s="73"/>
      <c r="E241" s="73"/>
      <c r="F241" s="73"/>
      <c r="G241" s="73"/>
      <c r="H241" s="73"/>
      <c r="I241" s="73"/>
      <c r="J241" s="73"/>
      <c r="K241" s="73"/>
    </row>
    <row r="242" ht="15.75" customHeight="1">
      <c r="C242" s="73"/>
      <c r="D242" s="73"/>
      <c r="E242" s="73"/>
      <c r="F242" s="73"/>
      <c r="G242" s="73"/>
      <c r="H242" s="73"/>
      <c r="I242" s="73"/>
      <c r="J242" s="73"/>
      <c r="K242" s="73"/>
    </row>
    <row r="243" ht="15.75" customHeight="1">
      <c r="C243" s="73"/>
      <c r="D243" s="73"/>
      <c r="E243" s="73"/>
      <c r="F243" s="73"/>
      <c r="G243" s="73"/>
      <c r="H243" s="73"/>
      <c r="I243" s="73"/>
      <c r="J243" s="73"/>
      <c r="K243" s="73"/>
    </row>
    <row r="244" ht="15.75" customHeight="1">
      <c r="C244" s="73"/>
      <c r="D244" s="73"/>
      <c r="E244" s="73"/>
      <c r="F244" s="73"/>
      <c r="G244" s="73"/>
      <c r="H244" s="73"/>
      <c r="I244" s="73"/>
      <c r="J244" s="73"/>
      <c r="K244" s="73"/>
    </row>
    <row r="245" ht="15.75" customHeight="1">
      <c r="C245" s="73"/>
      <c r="D245" s="73"/>
      <c r="E245" s="73"/>
      <c r="F245" s="73"/>
      <c r="G245" s="73"/>
      <c r="H245" s="73"/>
      <c r="I245" s="73"/>
      <c r="J245" s="73"/>
      <c r="K245" s="73"/>
    </row>
    <row r="246" ht="15.75" customHeight="1">
      <c r="C246" s="73"/>
      <c r="D246" s="73"/>
      <c r="E246" s="73"/>
      <c r="F246" s="73"/>
      <c r="G246" s="73"/>
      <c r="H246" s="73"/>
      <c r="I246" s="73"/>
      <c r="J246" s="73"/>
      <c r="K246" s="73"/>
    </row>
    <row r="247" ht="15.75" customHeight="1">
      <c r="C247" s="73"/>
      <c r="D247" s="73"/>
      <c r="E247" s="73"/>
      <c r="F247" s="73"/>
      <c r="G247" s="73"/>
      <c r="H247" s="73"/>
      <c r="I247" s="73"/>
      <c r="J247" s="73"/>
      <c r="K247" s="73"/>
    </row>
    <row r="248" ht="15.75" customHeight="1">
      <c r="C248" s="73"/>
      <c r="D248" s="73"/>
      <c r="E248" s="73"/>
      <c r="F248" s="73"/>
      <c r="G248" s="73"/>
      <c r="H248" s="73"/>
      <c r="I248" s="73"/>
      <c r="J248" s="73"/>
      <c r="K248" s="73"/>
    </row>
    <row r="249" ht="15.75" customHeight="1">
      <c r="C249" s="73"/>
      <c r="D249" s="73"/>
      <c r="E249" s="73"/>
      <c r="F249" s="73"/>
      <c r="G249" s="73"/>
      <c r="H249" s="73"/>
      <c r="I249" s="73"/>
      <c r="J249" s="73"/>
      <c r="K249" s="73"/>
    </row>
    <row r="250" ht="15.75" customHeight="1">
      <c r="C250" s="73"/>
      <c r="D250" s="73"/>
      <c r="E250" s="73"/>
      <c r="F250" s="73"/>
      <c r="G250" s="73"/>
      <c r="H250" s="73"/>
      <c r="I250" s="73"/>
      <c r="J250" s="73"/>
      <c r="K250" s="73"/>
    </row>
    <row r="251" ht="15.75" customHeight="1">
      <c r="C251" s="73"/>
      <c r="D251" s="73"/>
      <c r="E251" s="73"/>
      <c r="F251" s="73"/>
      <c r="G251" s="73"/>
      <c r="H251" s="73"/>
      <c r="I251" s="73"/>
      <c r="J251" s="73"/>
      <c r="K251" s="73"/>
    </row>
    <row r="252" ht="15.75" customHeight="1">
      <c r="C252" s="73"/>
      <c r="D252" s="73"/>
      <c r="E252" s="73"/>
      <c r="F252" s="73"/>
      <c r="G252" s="73"/>
      <c r="H252" s="73"/>
      <c r="I252" s="73"/>
      <c r="J252" s="73"/>
      <c r="K252" s="73"/>
    </row>
    <row r="253" ht="15.75" customHeight="1">
      <c r="C253" s="73"/>
      <c r="D253" s="73"/>
      <c r="E253" s="73"/>
      <c r="F253" s="73"/>
      <c r="G253" s="73"/>
      <c r="H253" s="73"/>
      <c r="I253" s="73"/>
      <c r="J253" s="73"/>
      <c r="K253" s="73"/>
    </row>
    <row r="254" ht="15.75" customHeight="1">
      <c r="C254" s="73"/>
      <c r="D254" s="73"/>
      <c r="E254" s="73"/>
      <c r="F254" s="73"/>
      <c r="G254" s="73"/>
      <c r="H254" s="73"/>
      <c r="I254" s="73"/>
      <c r="J254" s="73"/>
      <c r="K254" s="73"/>
    </row>
    <row r="255" ht="15.75" customHeight="1">
      <c r="C255" s="73"/>
      <c r="D255" s="73"/>
      <c r="E255" s="73"/>
      <c r="F255" s="73"/>
      <c r="G255" s="73"/>
      <c r="H255" s="73"/>
      <c r="I255" s="73"/>
      <c r="J255" s="73"/>
      <c r="K255" s="73"/>
    </row>
    <row r="256" ht="15.75" customHeight="1">
      <c r="C256" s="73"/>
      <c r="D256" s="73"/>
      <c r="E256" s="73"/>
      <c r="F256" s="73"/>
      <c r="G256" s="73"/>
      <c r="H256" s="73"/>
      <c r="I256" s="73"/>
      <c r="J256" s="73"/>
      <c r="K256" s="73"/>
    </row>
    <row r="257" ht="15.75" customHeight="1">
      <c r="C257" s="73"/>
      <c r="D257" s="73"/>
      <c r="E257" s="73"/>
      <c r="F257" s="73"/>
      <c r="G257" s="73"/>
      <c r="H257" s="73"/>
      <c r="I257" s="73"/>
      <c r="J257" s="73"/>
      <c r="K257" s="73"/>
    </row>
    <row r="258" ht="15.75" customHeight="1">
      <c r="C258" s="73"/>
      <c r="D258" s="73"/>
      <c r="E258" s="73"/>
      <c r="F258" s="73"/>
      <c r="G258" s="73"/>
      <c r="H258" s="73"/>
      <c r="I258" s="73"/>
      <c r="J258" s="73"/>
      <c r="K258" s="73"/>
    </row>
    <row r="259" ht="15.75" customHeight="1">
      <c r="C259" s="73"/>
      <c r="D259" s="73"/>
      <c r="E259" s="73"/>
      <c r="F259" s="73"/>
      <c r="G259" s="73"/>
      <c r="H259" s="73"/>
      <c r="I259" s="73"/>
      <c r="J259" s="73"/>
      <c r="K259" s="73"/>
    </row>
    <row r="260" ht="15.75" customHeight="1">
      <c r="C260" s="73"/>
      <c r="D260" s="73"/>
      <c r="E260" s="73"/>
      <c r="F260" s="73"/>
      <c r="G260" s="73"/>
      <c r="H260" s="73"/>
      <c r="I260" s="73"/>
      <c r="J260" s="73"/>
      <c r="K260" s="73"/>
    </row>
    <row r="261" ht="15.75" customHeight="1">
      <c r="C261" s="73"/>
      <c r="D261" s="73"/>
      <c r="E261" s="73"/>
      <c r="F261" s="73"/>
      <c r="G261" s="73"/>
      <c r="H261" s="73"/>
      <c r="I261" s="73"/>
      <c r="J261" s="73"/>
      <c r="K261" s="73"/>
    </row>
    <row r="262" ht="15.75" customHeight="1">
      <c r="C262" s="73"/>
      <c r="D262" s="73"/>
      <c r="E262" s="73"/>
      <c r="F262" s="73"/>
      <c r="G262" s="73"/>
      <c r="H262" s="73"/>
      <c r="I262" s="73"/>
      <c r="J262" s="73"/>
      <c r="K262" s="73"/>
    </row>
    <row r="263" ht="15.75" customHeight="1">
      <c r="C263" s="73"/>
      <c r="D263" s="73"/>
      <c r="E263" s="73"/>
      <c r="F263" s="73"/>
      <c r="G263" s="73"/>
      <c r="H263" s="73"/>
      <c r="I263" s="73"/>
      <c r="J263" s="73"/>
      <c r="K263" s="73"/>
    </row>
    <row r="264" ht="15.75" customHeight="1">
      <c r="C264" s="73"/>
      <c r="D264" s="73"/>
      <c r="E264" s="73"/>
      <c r="F264" s="73"/>
      <c r="G264" s="73"/>
      <c r="H264" s="73"/>
      <c r="I264" s="73"/>
      <c r="J264" s="73"/>
      <c r="K264" s="73"/>
    </row>
    <row r="265" ht="15.75" customHeight="1">
      <c r="C265" s="73"/>
      <c r="D265" s="73"/>
      <c r="E265" s="73"/>
      <c r="F265" s="73"/>
      <c r="G265" s="73"/>
      <c r="H265" s="73"/>
      <c r="I265" s="73"/>
      <c r="J265" s="73"/>
      <c r="K265" s="73"/>
    </row>
    <row r="266" ht="15.75" customHeight="1">
      <c r="C266" s="73"/>
      <c r="D266" s="73"/>
      <c r="E266" s="73"/>
      <c r="F266" s="73"/>
      <c r="G266" s="73"/>
      <c r="H266" s="73"/>
      <c r="I266" s="73"/>
      <c r="J266" s="73"/>
      <c r="K266" s="73"/>
    </row>
    <row r="267" ht="15.75" customHeight="1">
      <c r="C267" s="73"/>
      <c r="D267" s="73"/>
      <c r="E267" s="73"/>
      <c r="F267" s="73"/>
      <c r="G267" s="73"/>
      <c r="H267" s="73"/>
      <c r="I267" s="73"/>
      <c r="J267" s="73"/>
      <c r="K267" s="73"/>
    </row>
    <row r="268" ht="15.75" customHeight="1">
      <c r="C268" s="73"/>
      <c r="D268" s="73"/>
      <c r="E268" s="73"/>
      <c r="F268" s="73"/>
      <c r="G268" s="73"/>
      <c r="H268" s="73"/>
      <c r="I268" s="73"/>
      <c r="J268" s="73"/>
      <c r="K268" s="73"/>
    </row>
    <row r="269" ht="15.75" customHeight="1">
      <c r="C269" s="73"/>
      <c r="D269" s="73"/>
      <c r="E269" s="73"/>
      <c r="F269" s="73"/>
      <c r="G269" s="73"/>
      <c r="H269" s="73"/>
      <c r="I269" s="73"/>
      <c r="J269" s="73"/>
      <c r="K269" s="73"/>
    </row>
    <row r="270" ht="15.75" customHeight="1">
      <c r="C270" s="73"/>
      <c r="D270" s="73"/>
      <c r="E270" s="73"/>
      <c r="F270" s="73"/>
      <c r="G270" s="73"/>
      <c r="H270" s="73"/>
      <c r="I270" s="73"/>
      <c r="J270" s="73"/>
      <c r="K270" s="73"/>
    </row>
    <row r="271" ht="15.75" customHeight="1">
      <c r="C271" s="73"/>
      <c r="D271" s="73"/>
      <c r="E271" s="73"/>
      <c r="F271" s="73"/>
      <c r="G271" s="73"/>
      <c r="H271" s="73"/>
      <c r="I271" s="73"/>
      <c r="J271" s="73"/>
      <c r="K271" s="73"/>
    </row>
    <row r="272" ht="15.75" customHeight="1">
      <c r="C272" s="73"/>
      <c r="D272" s="73"/>
      <c r="E272" s="73"/>
      <c r="F272" s="73"/>
      <c r="G272" s="73"/>
      <c r="H272" s="73"/>
      <c r="I272" s="73"/>
      <c r="J272" s="73"/>
      <c r="K272" s="73"/>
    </row>
    <row r="273" ht="15.75" customHeight="1">
      <c r="C273" s="73"/>
      <c r="D273" s="73"/>
      <c r="E273" s="73"/>
      <c r="F273" s="73"/>
      <c r="G273" s="73"/>
      <c r="H273" s="73"/>
      <c r="I273" s="73"/>
      <c r="J273" s="73"/>
      <c r="K273" s="73"/>
    </row>
    <row r="274" ht="15.75" customHeight="1">
      <c r="C274" s="73"/>
      <c r="D274" s="73"/>
      <c r="E274" s="73"/>
      <c r="F274" s="73"/>
      <c r="G274" s="73"/>
      <c r="H274" s="73"/>
      <c r="I274" s="73"/>
      <c r="J274" s="73"/>
      <c r="K274" s="73"/>
    </row>
    <row r="275" ht="15.75" customHeight="1">
      <c r="C275" s="73"/>
      <c r="D275" s="73"/>
      <c r="E275" s="73"/>
      <c r="F275" s="73"/>
      <c r="G275" s="73"/>
      <c r="H275" s="73"/>
      <c r="I275" s="73"/>
      <c r="J275" s="73"/>
      <c r="K275" s="73"/>
    </row>
    <row r="276" ht="15.75" customHeight="1">
      <c r="C276" s="73"/>
      <c r="D276" s="73"/>
      <c r="E276" s="73"/>
      <c r="F276" s="73"/>
      <c r="G276" s="73"/>
      <c r="H276" s="73"/>
      <c r="I276" s="73"/>
      <c r="J276" s="73"/>
      <c r="K276" s="73"/>
    </row>
    <row r="277" ht="15.75" customHeight="1">
      <c r="C277" s="73"/>
      <c r="D277" s="73"/>
      <c r="E277" s="73"/>
      <c r="F277" s="73"/>
      <c r="G277" s="73"/>
      <c r="H277" s="73"/>
      <c r="I277" s="73"/>
      <c r="J277" s="73"/>
      <c r="K277" s="73"/>
    </row>
    <row r="278" ht="15.75" customHeight="1">
      <c r="C278" s="73"/>
      <c r="D278" s="73"/>
      <c r="E278" s="73"/>
      <c r="F278" s="73"/>
      <c r="G278" s="73"/>
      <c r="H278" s="73"/>
      <c r="I278" s="73"/>
      <c r="J278" s="73"/>
      <c r="K278" s="73"/>
    </row>
    <row r="279" ht="15.75" customHeight="1">
      <c r="C279" s="73"/>
      <c r="D279" s="73"/>
      <c r="E279" s="73"/>
      <c r="F279" s="73"/>
      <c r="G279" s="73"/>
      <c r="H279" s="73"/>
      <c r="I279" s="73"/>
      <c r="J279" s="73"/>
      <c r="K279" s="73"/>
    </row>
    <row r="280" ht="15.75" customHeight="1">
      <c r="C280" s="73"/>
      <c r="D280" s="73"/>
      <c r="E280" s="73"/>
      <c r="F280" s="73"/>
      <c r="G280" s="73"/>
      <c r="H280" s="73"/>
      <c r="I280" s="73"/>
      <c r="J280" s="73"/>
      <c r="K280" s="73"/>
    </row>
    <row r="281" ht="15.75" customHeight="1">
      <c r="C281" s="73"/>
      <c r="D281" s="73"/>
      <c r="E281" s="73"/>
      <c r="F281" s="73"/>
      <c r="G281" s="73"/>
      <c r="H281" s="73"/>
      <c r="I281" s="73"/>
      <c r="J281" s="73"/>
      <c r="K281" s="73"/>
    </row>
    <row r="282" ht="15.75" customHeight="1">
      <c r="C282" s="73"/>
      <c r="D282" s="73"/>
      <c r="E282" s="73"/>
      <c r="F282" s="73"/>
      <c r="G282" s="73"/>
      <c r="H282" s="73"/>
      <c r="I282" s="73"/>
      <c r="J282" s="73"/>
      <c r="K282" s="73"/>
    </row>
    <row r="283" ht="15.75" customHeight="1">
      <c r="C283" s="73"/>
      <c r="D283" s="73"/>
      <c r="E283" s="73"/>
      <c r="F283" s="73"/>
      <c r="G283" s="73"/>
      <c r="H283" s="73"/>
      <c r="I283" s="73"/>
      <c r="J283" s="73"/>
      <c r="K283" s="73"/>
    </row>
    <row r="284" ht="15.75" customHeight="1">
      <c r="C284" s="73"/>
      <c r="D284" s="73"/>
      <c r="E284" s="73"/>
      <c r="F284" s="73"/>
      <c r="G284" s="73"/>
      <c r="H284" s="73"/>
      <c r="I284" s="73"/>
      <c r="J284" s="73"/>
      <c r="K284" s="73"/>
    </row>
    <row r="285" ht="15.75" customHeight="1">
      <c r="C285" s="73"/>
      <c r="D285" s="73"/>
      <c r="E285" s="73"/>
      <c r="F285" s="73"/>
      <c r="G285" s="73"/>
      <c r="H285" s="73"/>
      <c r="I285" s="73"/>
      <c r="J285" s="73"/>
      <c r="K285" s="73"/>
    </row>
    <row r="286" ht="15.75" customHeight="1">
      <c r="C286" s="73"/>
      <c r="D286" s="73"/>
      <c r="E286" s="73"/>
      <c r="F286" s="73"/>
      <c r="G286" s="73"/>
      <c r="H286" s="73"/>
      <c r="I286" s="73"/>
      <c r="J286" s="73"/>
      <c r="K286" s="73"/>
    </row>
    <row r="287" ht="15.75" customHeight="1">
      <c r="C287" s="73"/>
      <c r="D287" s="73"/>
      <c r="E287" s="73"/>
      <c r="F287" s="73"/>
      <c r="G287" s="73"/>
      <c r="H287" s="73"/>
      <c r="I287" s="73"/>
      <c r="J287" s="73"/>
      <c r="K287" s="73"/>
    </row>
    <row r="288" ht="15.75" customHeight="1">
      <c r="C288" s="73"/>
      <c r="D288" s="73"/>
      <c r="E288" s="73"/>
      <c r="F288" s="73"/>
      <c r="G288" s="73"/>
      <c r="H288" s="73"/>
      <c r="I288" s="73"/>
      <c r="J288" s="73"/>
      <c r="K288" s="73"/>
    </row>
    <row r="289" ht="15.75" customHeight="1">
      <c r="C289" s="73"/>
      <c r="D289" s="73"/>
      <c r="E289" s="73"/>
      <c r="F289" s="73"/>
      <c r="G289" s="73"/>
      <c r="H289" s="73"/>
      <c r="I289" s="73"/>
      <c r="J289" s="73"/>
      <c r="K289" s="73"/>
    </row>
    <row r="290" ht="15.75" customHeight="1">
      <c r="C290" s="73"/>
      <c r="D290" s="73"/>
      <c r="E290" s="73"/>
      <c r="F290" s="73"/>
      <c r="G290" s="73"/>
      <c r="H290" s="73"/>
      <c r="I290" s="73"/>
      <c r="J290" s="73"/>
      <c r="K290" s="73"/>
    </row>
    <row r="291" ht="15.75" customHeight="1">
      <c r="C291" s="73"/>
      <c r="D291" s="73"/>
      <c r="E291" s="73"/>
      <c r="F291" s="73"/>
      <c r="G291" s="73"/>
      <c r="H291" s="73"/>
      <c r="I291" s="73"/>
      <c r="J291" s="73"/>
      <c r="K291" s="73"/>
    </row>
    <row r="292" ht="15.75" customHeight="1">
      <c r="C292" s="73"/>
      <c r="D292" s="73"/>
      <c r="E292" s="73"/>
      <c r="F292" s="73"/>
      <c r="G292" s="73"/>
      <c r="H292" s="73"/>
      <c r="I292" s="73"/>
      <c r="J292" s="73"/>
      <c r="K292" s="73"/>
    </row>
    <row r="293" ht="15.75" customHeight="1">
      <c r="C293" s="73"/>
      <c r="D293" s="73"/>
      <c r="E293" s="73"/>
      <c r="F293" s="73"/>
      <c r="G293" s="73"/>
      <c r="H293" s="73"/>
      <c r="I293" s="73"/>
      <c r="J293" s="73"/>
      <c r="K293" s="73"/>
    </row>
    <row r="294" ht="15.75" customHeight="1">
      <c r="C294" s="73"/>
      <c r="D294" s="73"/>
      <c r="E294" s="73"/>
      <c r="F294" s="73"/>
      <c r="G294" s="73"/>
      <c r="H294" s="73"/>
      <c r="I294" s="73"/>
      <c r="J294" s="73"/>
      <c r="K294" s="73"/>
    </row>
    <row r="295" ht="15.75" customHeight="1">
      <c r="C295" s="73"/>
      <c r="D295" s="73"/>
      <c r="E295" s="73"/>
      <c r="F295" s="73"/>
      <c r="G295" s="73"/>
      <c r="H295" s="73"/>
      <c r="I295" s="73"/>
      <c r="J295" s="73"/>
      <c r="K295" s="73"/>
    </row>
    <row r="296" ht="15.75" customHeight="1">
      <c r="C296" s="73"/>
      <c r="D296" s="73"/>
      <c r="E296" s="73"/>
      <c r="F296" s="73"/>
      <c r="G296" s="73"/>
      <c r="H296" s="73"/>
      <c r="I296" s="73"/>
      <c r="J296" s="73"/>
      <c r="K296" s="73"/>
    </row>
    <row r="297" ht="15.75" customHeight="1">
      <c r="C297" s="73"/>
      <c r="D297" s="73"/>
      <c r="E297" s="73"/>
      <c r="F297" s="73"/>
      <c r="G297" s="73"/>
      <c r="H297" s="73"/>
      <c r="I297" s="73"/>
      <c r="J297" s="73"/>
      <c r="K297" s="73"/>
    </row>
    <row r="298" ht="15.75" customHeight="1">
      <c r="C298" s="73"/>
      <c r="D298" s="73"/>
      <c r="E298" s="73"/>
      <c r="F298" s="73"/>
      <c r="G298" s="73"/>
      <c r="H298" s="73"/>
      <c r="I298" s="73"/>
      <c r="J298" s="73"/>
      <c r="K298" s="73"/>
    </row>
    <row r="299" ht="15.75" customHeight="1">
      <c r="C299" s="73"/>
      <c r="D299" s="73"/>
      <c r="E299" s="73"/>
      <c r="F299" s="73"/>
      <c r="G299" s="73"/>
      <c r="H299" s="73"/>
      <c r="I299" s="73"/>
      <c r="J299" s="73"/>
      <c r="K299" s="73"/>
    </row>
    <row r="300" ht="15.75" customHeight="1">
      <c r="C300" s="73"/>
      <c r="D300" s="73"/>
      <c r="E300" s="73"/>
      <c r="F300" s="73"/>
      <c r="G300" s="73"/>
      <c r="H300" s="73"/>
      <c r="I300" s="73"/>
      <c r="J300" s="73"/>
      <c r="K300" s="73"/>
    </row>
    <row r="301" ht="15.75" customHeight="1">
      <c r="C301" s="73"/>
      <c r="D301" s="73"/>
      <c r="E301" s="73"/>
      <c r="F301" s="73"/>
      <c r="G301" s="73"/>
      <c r="H301" s="73"/>
      <c r="I301" s="73"/>
      <c r="J301" s="73"/>
      <c r="K301" s="73"/>
    </row>
    <row r="302" ht="15.75" customHeight="1">
      <c r="C302" s="73"/>
      <c r="D302" s="73"/>
      <c r="E302" s="73"/>
      <c r="F302" s="73"/>
      <c r="G302" s="73"/>
      <c r="H302" s="73"/>
      <c r="I302" s="73"/>
      <c r="J302" s="73"/>
      <c r="K302" s="73"/>
    </row>
    <row r="303" ht="15.75" customHeight="1">
      <c r="C303" s="73"/>
      <c r="D303" s="73"/>
      <c r="E303" s="73"/>
      <c r="F303" s="73"/>
      <c r="G303" s="73"/>
      <c r="H303" s="73"/>
      <c r="I303" s="73"/>
      <c r="J303" s="73"/>
      <c r="K303" s="73"/>
    </row>
    <row r="304" ht="15.75" customHeight="1">
      <c r="C304" s="73"/>
      <c r="D304" s="73"/>
      <c r="E304" s="73"/>
      <c r="F304" s="73"/>
      <c r="G304" s="73"/>
      <c r="H304" s="73"/>
      <c r="I304" s="73"/>
      <c r="J304" s="73"/>
      <c r="K304" s="73"/>
    </row>
    <row r="305" ht="15.75" customHeight="1">
      <c r="C305" s="73"/>
      <c r="D305" s="73"/>
      <c r="E305" s="73"/>
      <c r="F305" s="73"/>
      <c r="G305" s="73"/>
      <c r="H305" s="73"/>
      <c r="I305" s="73"/>
      <c r="J305" s="73"/>
      <c r="K305" s="73"/>
    </row>
    <row r="306" ht="15.75" customHeight="1">
      <c r="C306" s="73"/>
      <c r="D306" s="73"/>
      <c r="E306" s="73"/>
      <c r="F306" s="73"/>
      <c r="G306" s="73"/>
      <c r="H306" s="73"/>
      <c r="I306" s="73"/>
      <c r="J306" s="73"/>
      <c r="K306" s="73"/>
    </row>
    <row r="307" ht="15.75" customHeight="1">
      <c r="C307" s="73"/>
      <c r="D307" s="73"/>
      <c r="E307" s="73"/>
      <c r="F307" s="73"/>
      <c r="G307" s="73"/>
      <c r="H307" s="73"/>
      <c r="I307" s="73"/>
      <c r="J307" s="73"/>
      <c r="K307" s="73"/>
    </row>
    <row r="308" ht="15.75" customHeight="1">
      <c r="C308" s="73"/>
      <c r="D308" s="73"/>
      <c r="E308" s="73"/>
      <c r="F308" s="73"/>
      <c r="G308" s="73"/>
      <c r="H308" s="73"/>
      <c r="I308" s="73"/>
      <c r="J308" s="73"/>
      <c r="K308" s="73"/>
    </row>
    <row r="309" ht="15.75" customHeight="1">
      <c r="C309" s="73"/>
      <c r="D309" s="73"/>
      <c r="E309" s="73"/>
      <c r="F309" s="73"/>
      <c r="G309" s="73"/>
      <c r="H309" s="73"/>
      <c r="I309" s="73"/>
      <c r="J309" s="73"/>
      <c r="K309" s="73"/>
    </row>
    <row r="310" ht="15.75" customHeight="1">
      <c r="C310" s="73"/>
      <c r="D310" s="73"/>
      <c r="E310" s="73"/>
      <c r="F310" s="73"/>
      <c r="G310" s="73"/>
      <c r="H310" s="73"/>
      <c r="I310" s="73"/>
      <c r="J310" s="73"/>
      <c r="K310" s="73"/>
    </row>
    <row r="311" ht="15.75" customHeight="1">
      <c r="C311" s="73"/>
      <c r="D311" s="73"/>
      <c r="E311" s="73"/>
      <c r="F311" s="73"/>
      <c r="G311" s="73"/>
      <c r="H311" s="73"/>
      <c r="I311" s="73"/>
      <c r="J311" s="73"/>
      <c r="K311" s="73"/>
    </row>
    <row r="312" ht="15.75" customHeight="1">
      <c r="C312" s="73"/>
      <c r="D312" s="73"/>
      <c r="E312" s="73"/>
      <c r="F312" s="73"/>
      <c r="G312" s="73"/>
      <c r="H312" s="73"/>
      <c r="I312" s="73"/>
      <c r="J312" s="73"/>
      <c r="K312" s="73"/>
    </row>
    <row r="313" ht="15.75" customHeight="1">
      <c r="C313" s="73"/>
      <c r="D313" s="73"/>
      <c r="E313" s="73"/>
      <c r="F313" s="73"/>
      <c r="G313" s="73"/>
      <c r="H313" s="73"/>
      <c r="I313" s="73"/>
      <c r="J313" s="73"/>
      <c r="K313" s="73"/>
    </row>
    <row r="314" ht="15.75" customHeight="1">
      <c r="C314" s="73"/>
      <c r="D314" s="73"/>
      <c r="E314" s="73"/>
      <c r="F314" s="73"/>
      <c r="G314" s="73"/>
      <c r="H314" s="73"/>
      <c r="I314" s="73"/>
      <c r="J314" s="73"/>
      <c r="K314" s="73"/>
    </row>
    <row r="315" ht="15.75" customHeight="1">
      <c r="C315" s="73"/>
      <c r="D315" s="73"/>
      <c r="E315" s="73"/>
      <c r="F315" s="73"/>
      <c r="G315" s="73"/>
      <c r="H315" s="73"/>
      <c r="I315" s="73"/>
      <c r="J315" s="73"/>
      <c r="K315" s="73"/>
    </row>
    <row r="316" ht="15.75" customHeight="1">
      <c r="C316" s="73"/>
      <c r="D316" s="73"/>
      <c r="E316" s="73"/>
      <c r="F316" s="73"/>
      <c r="G316" s="73"/>
      <c r="H316" s="73"/>
      <c r="I316" s="73"/>
      <c r="J316" s="73"/>
      <c r="K316" s="73"/>
    </row>
    <row r="317" ht="15.75" customHeight="1">
      <c r="C317" s="73"/>
      <c r="D317" s="73"/>
      <c r="E317" s="73"/>
      <c r="F317" s="73"/>
      <c r="G317" s="73"/>
      <c r="H317" s="73"/>
      <c r="I317" s="73"/>
      <c r="J317" s="73"/>
      <c r="K317" s="73"/>
    </row>
    <row r="318" ht="15.75" customHeight="1">
      <c r="C318" s="73"/>
      <c r="D318" s="73"/>
      <c r="E318" s="73"/>
      <c r="F318" s="73"/>
      <c r="G318" s="73"/>
      <c r="H318" s="73"/>
      <c r="I318" s="73"/>
      <c r="J318" s="73"/>
      <c r="K318" s="73"/>
    </row>
    <row r="319" ht="15.75" customHeight="1">
      <c r="C319" s="73"/>
      <c r="D319" s="73"/>
      <c r="E319" s="73"/>
      <c r="F319" s="73"/>
      <c r="G319" s="73"/>
      <c r="H319" s="73"/>
      <c r="I319" s="73"/>
      <c r="J319" s="73"/>
      <c r="K319" s="73"/>
    </row>
    <row r="320" ht="15.75" customHeight="1">
      <c r="C320" s="73"/>
      <c r="D320" s="73"/>
      <c r="E320" s="73"/>
      <c r="F320" s="73"/>
      <c r="G320" s="73"/>
      <c r="H320" s="73"/>
      <c r="I320" s="73"/>
      <c r="J320" s="73"/>
      <c r="K320" s="73"/>
    </row>
    <row r="321" ht="15.75" customHeight="1">
      <c r="C321" s="73"/>
      <c r="D321" s="73"/>
      <c r="E321" s="73"/>
      <c r="F321" s="73"/>
      <c r="G321" s="73"/>
      <c r="H321" s="73"/>
      <c r="I321" s="73"/>
      <c r="J321" s="73"/>
      <c r="K321" s="73"/>
    </row>
    <row r="322" ht="15.75" customHeight="1">
      <c r="C322" s="73"/>
      <c r="D322" s="73"/>
      <c r="E322" s="73"/>
      <c r="F322" s="73"/>
      <c r="G322" s="73"/>
      <c r="H322" s="73"/>
      <c r="I322" s="73"/>
      <c r="J322" s="73"/>
      <c r="K322" s="73"/>
    </row>
    <row r="323" ht="15.75" customHeight="1">
      <c r="C323" s="73"/>
      <c r="D323" s="73"/>
      <c r="E323" s="73"/>
      <c r="F323" s="73"/>
      <c r="G323" s="73"/>
      <c r="H323" s="73"/>
      <c r="I323" s="73"/>
      <c r="J323" s="73"/>
      <c r="K323" s="73"/>
    </row>
    <row r="324" ht="15.75" customHeight="1">
      <c r="C324" s="73"/>
      <c r="D324" s="73"/>
      <c r="E324" s="73"/>
      <c r="F324" s="73"/>
      <c r="G324" s="73"/>
      <c r="H324" s="73"/>
      <c r="I324" s="73"/>
      <c r="J324" s="73"/>
      <c r="K324" s="73"/>
    </row>
    <row r="325" ht="15.75" customHeight="1">
      <c r="C325" s="73"/>
      <c r="D325" s="73"/>
      <c r="E325" s="73"/>
      <c r="F325" s="73"/>
      <c r="G325" s="73"/>
      <c r="H325" s="73"/>
      <c r="I325" s="73"/>
      <c r="J325" s="73"/>
      <c r="K325" s="73"/>
    </row>
    <row r="326" ht="15.75" customHeight="1">
      <c r="C326" s="73"/>
      <c r="D326" s="73"/>
      <c r="E326" s="73"/>
      <c r="F326" s="73"/>
      <c r="G326" s="73"/>
      <c r="H326" s="73"/>
      <c r="I326" s="73"/>
      <c r="J326" s="73"/>
      <c r="K326" s="73"/>
    </row>
    <row r="327" ht="15.75" customHeight="1">
      <c r="C327" s="73"/>
      <c r="D327" s="73"/>
      <c r="E327" s="73"/>
      <c r="F327" s="73"/>
      <c r="G327" s="73"/>
      <c r="H327" s="73"/>
      <c r="I327" s="73"/>
      <c r="J327" s="73"/>
      <c r="K327" s="73"/>
    </row>
    <row r="328" ht="15.75" customHeight="1">
      <c r="C328" s="73"/>
      <c r="D328" s="73"/>
      <c r="E328" s="73"/>
      <c r="F328" s="73"/>
      <c r="G328" s="73"/>
      <c r="H328" s="73"/>
      <c r="I328" s="73"/>
      <c r="J328" s="73"/>
      <c r="K328" s="73"/>
    </row>
    <row r="329" ht="15.75" customHeight="1">
      <c r="C329" s="73"/>
      <c r="D329" s="73"/>
      <c r="E329" s="73"/>
      <c r="F329" s="73"/>
      <c r="G329" s="73"/>
      <c r="H329" s="73"/>
      <c r="I329" s="73"/>
      <c r="J329" s="73"/>
      <c r="K329" s="73"/>
    </row>
    <row r="330" ht="15.75" customHeight="1">
      <c r="C330" s="73"/>
      <c r="D330" s="73"/>
      <c r="E330" s="73"/>
      <c r="F330" s="73"/>
      <c r="G330" s="73"/>
      <c r="H330" s="73"/>
      <c r="I330" s="73"/>
      <c r="J330" s="73"/>
      <c r="K330" s="73"/>
    </row>
    <row r="331" ht="15.75" customHeight="1">
      <c r="C331" s="73"/>
      <c r="D331" s="73"/>
      <c r="E331" s="73"/>
      <c r="F331" s="73"/>
      <c r="G331" s="73"/>
      <c r="H331" s="73"/>
      <c r="I331" s="73"/>
      <c r="J331" s="73"/>
      <c r="K331" s="73"/>
    </row>
    <row r="332" ht="15.75" customHeight="1">
      <c r="C332" s="73"/>
      <c r="D332" s="73"/>
      <c r="E332" s="73"/>
      <c r="F332" s="73"/>
      <c r="G332" s="73"/>
      <c r="H332" s="73"/>
      <c r="I332" s="73"/>
      <c r="J332" s="73"/>
      <c r="K332" s="73"/>
    </row>
    <row r="333" ht="15.75" customHeight="1">
      <c r="C333" s="73"/>
      <c r="D333" s="73"/>
      <c r="E333" s="73"/>
      <c r="F333" s="73"/>
      <c r="G333" s="73"/>
      <c r="H333" s="73"/>
      <c r="I333" s="73"/>
      <c r="J333" s="73"/>
      <c r="K333" s="73"/>
    </row>
    <row r="334" ht="15.75" customHeight="1">
      <c r="C334" s="73"/>
      <c r="D334" s="73"/>
      <c r="E334" s="73"/>
      <c r="F334" s="73"/>
      <c r="G334" s="73"/>
      <c r="H334" s="73"/>
      <c r="I334" s="73"/>
      <c r="J334" s="73"/>
      <c r="K334" s="73"/>
    </row>
    <row r="335" ht="15.75" customHeight="1">
      <c r="C335" s="73"/>
      <c r="D335" s="73"/>
      <c r="E335" s="73"/>
      <c r="F335" s="73"/>
      <c r="G335" s="73"/>
      <c r="H335" s="73"/>
      <c r="I335" s="73"/>
      <c r="J335" s="73"/>
      <c r="K335" s="73"/>
    </row>
    <row r="336" ht="15.75" customHeight="1">
      <c r="C336" s="73"/>
      <c r="D336" s="73"/>
      <c r="E336" s="73"/>
      <c r="F336" s="73"/>
      <c r="G336" s="73"/>
      <c r="H336" s="73"/>
      <c r="I336" s="73"/>
      <c r="J336" s="73"/>
      <c r="K336" s="73"/>
    </row>
    <row r="337" ht="15.75" customHeight="1">
      <c r="C337" s="73"/>
      <c r="D337" s="73"/>
      <c r="E337" s="73"/>
      <c r="F337" s="73"/>
      <c r="G337" s="73"/>
      <c r="H337" s="73"/>
      <c r="I337" s="73"/>
      <c r="J337" s="73"/>
      <c r="K337" s="73"/>
    </row>
    <row r="338" ht="15.75" customHeight="1">
      <c r="C338" s="73"/>
      <c r="D338" s="73"/>
      <c r="E338" s="73"/>
      <c r="F338" s="73"/>
      <c r="G338" s="73"/>
      <c r="H338" s="73"/>
      <c r="I338" s="73"/>
      <c r="J338" s="73"/>
      <c r="K338" s="73"/>
    </row>
    <row r="339" ht="15.75" customHeight="1">
      <c r="C339" s="73"/>
      <c r="D339" s="73"/>
      <c r="E339" s="73"/>
      <c r="F339" s="73"/>
      <c r="G339" s="73"/>
      <c r="H339" s="73"/>
      <c r="I339" s="73"/>
      <c r="J339" s="73"/>
      <c r="K339" s="73"/>
    </row>
    <row r="340" ht="15.75" customHeight="1">
      <c r="C340" s="73"/>
      <c r="D340" s="73"/>
      <c r="E340" s="73"/>
      <c r="F340" s="73"/>
      <c r="G340" s="73"/>
      <c r="H340" s="73"/>
      <c r="I340" s="73"/>
      <c r="J340" s="73"/>
      <c r="K340" s="73"/>
    </row>
    <row r="341" ht="15.75" customHeight="1">
      <c r="C341" s="73"/>
      <c r="D341" s="73"/>
      <c r="E341" s="73"/>
      <c r="F341" s="73"/>
      <c r="G341" s="73"/>
      <c r="H341" s="73"/>
      <c r="I341" s="73"/>
      <c r="J341" s="73"/>
      <c r="K341" s="73"/>
    </row>
    <row r="342" ht="15.75" customHeight="1">
      <c r="C342" s="73"/>
      <c r="D342" s="73"/>
      <c r="E342" s="73"/>
      <c r="F342" s="73"/>
      <c r="G342" s="73"/>
      <c r="H342" s="73"/>
      <c r="I342" s="73"/>
      <c r="J342" s="73"/>
      <c r="K342" s="73"/>
    </row>
    <row r="343" ht="15.75" customHeight="1">
      <c r="C343" s="73"/>
      <c r="D343" s="73"/>
      <c r="E343" s="73"/>
      <c r="F343" s="73"/>
      <c r="G343" s="73"/>
      <c r="H343" s="73"/>
      <c r="I343" s="73"/>
      <c r="J343" s="73"/>
      <c r="K343" s="73"/>
    </row>
    <row r="344" ht="15.75" customHeight="1">
      <c r="C344" s="73"/>
      <c r="D344" s="73"/>
      <c r="E344" s="73"/>
      <c r="F344" s="73"/>
      <c r="G344" s="73"/>
      <c r="H344" s="73"/>
      <c r="I344" s="73"/>
      <c r="J344" s="73"/>
      <c r="K344" s="73"/>
    </row>
    <row r="345" ht="15.75" customHeight="1">
      <c r="C345" s="73"/>
      <c r="D345" s="73"/>
      <c r="E345" s="73"/>
      <c r="F345" s="73"/>
      <c r="G345" s="73"/>
      <c r="H345" s="73"/>
      <c r="I345" s="73"/>
      <c r="J345" s="73"/>
      <c r="K345" s="73"/>
    </row>
    <row r="346" ht="15.75" customHeight="1">
      <c r="C346" s="73"/>
      <c r="D346" s="73"/>
      <c r="E346" s="73"/>
      <c r="F346" s="73"/>
      <c r="G346" s="73"/>
      <c r="H346" s="73"/>
      <c r="I346" s="73"/>
      <c r="J346" s="73"/>
      <c r="K346" s="73"/>
    </row>
    <row r="347" ht="15.75" customHeight="1">
      <c r="C347" s="73"/>
      <c r="D347" s="73"/>
      <c r="E347" s="73"/>
      <c r="F347" s="73"/>
      <c r="G347" s="73"/>
      <c r="H347" s="73"/>
      <c r="I347" s="73"/>
      <c r="J347" s="73"/>
      <c r="K347" s="73"/>
    </row>
    <row r="348" ht="15.75" customHeight="1">
      <c r="C348" s="73"/>
      <c r="D348" s="73"/>
      <c r="E348" s="73"/>
      <c r="F348" s="73"/>
      <c r="G348" s="73"/>
      <c r="H348" s="73"/>
      <c r="I348" s="73"/>
      <c r="J348" s="73"/>
      <c r="K348" s="73"/>
    </row>
    <row r="349" ht="15.75" customHeight="1">
      <c r="C349" s="73"/>
      <c r="D349" s="73"/>
      <c r="E349" s="73"/>
      <c r="F349" s="73"/>
      <c r="G349" s="73"/>
      <c r="H349" s="73"/>
      <c r="I349" s="73"/>
      <c r="J349" s="73"/>
      <c r="K349" s="73"/>
    </row>
    <row r="350" ht="15.75" customHeight="1">
      <c r="C350" s="73"/>
      <c r="D350" s="73"/>
      <c r="E350" s="73"/>
      <c r="F350" s="73"/>
      <c r="G350" s="73"/>
      <c r="H350" s="73"/>
      <c r="I350" s="73"/>
      <c r="J350" s="73"/>
      <c r="K350" s="73"/>
    </row>
    <row r="351" ht="15.75" customHeight="1">
      <c r="C351" s="73"/>
      <c r="D351" s="73"/>
      <c r="E351" s="73"/>
      <c r="F351" s="73"/>
      <c r="G351" s="73"/>
      <c r="H351" s="73"/>
      <c r="I351" s="73"/>
      <c r="J351" s="73"/>
      <c r="K351" s="73"/>
    </row>
    <row r="352" ht="15.75" customHeight="1">
      <c r="C352" s="73"/>
      <c r="D352" s="73"/>
      <c r="E352" s="73"/>
      <c r="F352" s="73"/>
      <c r="G352" s="73"/>
      <c r="H352" s="73"/>
      <c r="I352" s="73"/>
      <c r="J352" s="73"/>
      <c r="K352" s="73"/>
    </row>
    <row r="353" ht="15.75" customHeight="1">
      <c r="C353" s="73"/>
      <c r="D353" s="73"/>
      <c r="E353" s="73"/>
      <c r="F353" s="73"/>
      <c r="G353" s="73"/>
      <c r="H353" s="73"/>
      <c r="I353" s="73"/>
      <c r="J353" s="73"/>
      <c r="K353" s="73"/>
    </row>
    <row r="354" ht="15.75" customHeight="1">
      <c r="C354" s="73"/>
      <c r="D354" s="73"/>
      <c r="E354" s="73"/>
      <c r="F354" s="73"/>
      <c r="G354" s="73"/>
      <c r="H354" s="73"/>
      <c r="I354" s="73"/>
      <c r="J354" s="73"/>
      <c r="K354" s="73"/>
    </row>
    <row r="355" ht="15.75" customHeight="1">
      <c r="C355" s="73"/>
      <c r="D355" s="73"/>
      <c r="E355" s="73"/>
      <c r="F355" s="73"/>
      <c r="G355" s="73"/>
      <c r="H355" s="73"/>
      <c r="I355" s="73"/>
      <c r="J355" s="73"/>
      <c r="K355" s="73"/>
    </row>
    <row r="356" ht="15.75" customHeight="1">
      <c r="C356" s="73"/>
      <c r="D356" s="73"/>
      <c r="E356" s="73"/>
      <c r="F356" s="73"/>
      <c r="G356" s="73"/>
      <c r="H356" s="73"/>
      <c r="I356" s="73"/>
      <c r="J356" s="73"/>
      <c r="K356" s="73"/>
    </row>
    <row r="357" ht="15.75" customHeight="1">
      <c r="C357" s="73"/>
      <c r="D357" s="73"/>
      <c r="E357" s="73"/>
      <c r="F357" s="73"/>
      <c r="G357" s="73"/>
      <c r="H357" s="73"/>
      <c r="I357" s="73"/>
      <c r="J357" s="73"/>
      <c r="K357" s="73"/>
    </row>
    <row r="358" ht="15.75" customHeight="1">
      <c r="C358" s="73"/>
      <c r="D358" s="73"/>
      <c r="E358" s="73"/>
      <c r="F358" s="73"/>
      <c r="G358" s="73"/>
      <c r="H358" s="73"/>
      <c r="I358" s="73"/>
      <c r="J358" s="73"/>
      <c r="K358" s="73"/>
    </row>
    <row r="359" ht="15.75" customHeight="1">
      <c r="C359" s="73"/>
      <c r="D359" s="73"/>
      <c r="E359" s="73"/>
      <c r="F359" s="73"/>
      <c r="G359" s="73"/>
      <c r="H359" s="73"/>
      <c r="I359" s="73"/>
      <c r="J359" s="73"/>
      <c r="K359" s="73"/>
    </row>
    <row r="360" ht="15.75" customHeight="1">
      <c r="C360" s="73"/>
      <c r="D360" s="73"/>
      <c r="E360" s="73"/>
      <c r="F360" s="73"/>
      <c r="G360" s="73"/>
      <c r="H360" s="73"/>
      <c r="I360" s="73"/>
      <c r="J360" s="73"/>
      <c r="K360" s="73"/>
    </row>
    <row r="361" ht="15.75" customHeight="1">
      <c r="C361" s="73"/>
      <c r="D361" s="73"/>
      <c r="E361" s="73"/>
      <c r="F361" s="73"/>
      <c r="G361" s="73"/>
      <c r="H361" s="73"/>
      <c r="I361" s="73"/>
      <c r="J361" s="73"/>
      <c r="K361" s="73"/>
    </row>
    <row r="362" ht="15.75" customHeight="1">
      <c r="C362" s="73"/>
      <c r="D362" s="73"/>
      <c r="E362" s="73"/>
      <c r="F362" s="73"/>
      <c r="G362" s="73"/>
      <c r="H362" s="73"/>
      <c r="I362" s="73"/>
      <c r="J362" s="73"/>
      <c r="K362" s="73"/>
    </row>
    <row r="363" ht="15.75" customHeight="1">
      <c r="C363" s="73"/>
      <c r="D363" s="73"/>
      <c r="E363" s="73"/>
      <c r="F363" s="73"/>
      <c r="G363" s="73"/>
      <c r="H363" s="73"/>
      <c r="I363" s="73"/>
      <c r="J363" s="73"/>
      <c r="K363" s="73"/>
    </row>
    <row r="364" ht="15.75" customHeight="1">
      <c r="C364" s="73"/>
      <c r="D364" s="73"/>
      <c r="E364" s="73"/>
      <c r="F364" s="73"/>
      <c r="G364" s="73"/>
      <c r="H364" s="73"/>
      <c r="I364" s="73"/>
      <c r="J364" s="73"/>
      <c r="K364" s="73"/>
    </row>
    <row r="365" ht="15.75" customHeight="1">
      <c r="C365" s="73"/>
      <c r="D365" s="73"/>
      <c r="E365" s="73"/>
      <c r="F365" s="73"/>
      <c r="G365" s="73"/>
      <c r="H365" s="73"/>
      <c r="I365" s="73"/>
      <c r="J365" s="73"/>
      <c r="K365" s="73"/>
    </row>
    <row r="366" ht="15.75" customHeight="1">
      <c r="C366" s="73"/>
      <c r="D366" s="73"/>
      <c r="E366" s="73"/>
      <c r="F366" s="73"/>
      <c r="G366" s="73"/>
      <c r="H366" s="73"/>
      <c r="I366" s="73"/>
      <c r="J366" s="73"/>
      <c r="K366" s="73"/>
    </row>
    <row r="367" ht="15.75" customHeight="1">
      <c r="C367" s="73"/>
      <c r="D367" s="73"/>
      <c r="E367" s="73"/>
      <c r="F367" s="73"/>
      <c r="G367" s="73"/>
      <c r="H367" s="73"/>
      <c r="I367" s="73"/>
      <c r="J367" s="73"/>
      <c r="K367" s="73"/>
    </row>
    <row r="368" ht="15.75" customHeight="1">
      <c r="C368" s="73"/>
      <c r="D368" s="73"/>
      <c r="E368" s="73"/>
      <c r="F368" s="73"/>
      <c r="G368" s="73"/>
      <c r="H368" s="73"/>
      <c r="I368" s="73"/>
      <c r="J368" s="73"/>
      <c r="K368" s="73"/>
    </row>
    <row r="369" ht="15.75" customHeight="1">
      <c r="C369" s="73"/>
      <c r="D369" s="73"/>
      <c r="E369" s="73"/>
      <c r="F369" s="73"/>
      <c r="G369" s="73"/>
      <c r="H369" s="73"/>
      <c r="I369" s="73"/>
      <c r="J369" s="73"/>
      <c r="K369" s="73"/>
    </row>
    <row r="370" ht="15.75" customHeight="1">
      <c r="C370" s="73"/>
      <c r="D370" s="73"/>
      <c r="E370" s="73"/>
      <c r="F370" s="73"/>
      <c r="G370" s="73"/>
      <c r="H370" s="73"/>
      <c r="I370" s="73"/>
      <c r="J370" s="73"/>
      <c r="K370" s="73"/>
    </row>
    <row r="371" ht="15.75" customHeight="1">
      <c r="C371" s="73"/>
      <c r="D371" s="73"/>
      <c r="E371" s="73"/>
      <c r="F371" s="73"/>
      <c r="G371" s="73"/>
      <c r="H371" s="73"/>
      <c r="I371" s="73"/>
      <c r="J371" s="73"/>
      <c r="K371" s="73"/>
    </row>
    <row r="372" ht="15.75" customHeight="1">
      <c r="C372" s="73"/>
      <c r="D372" s="73"/>
      <c r="E372" s="73"/>
      <c r="F372" s="73"/>
      <c r="G372" s="73"/>
      <c r="H372" s="73"/>
      <c r="I372" s="73"/>
      <c r="J372" s="73"/>
      <c r="K372" s="73"/>
    </row>
    <row r="373" ht="15.75" customHeight="1">
      <c r="C373" s="73"/>
      <c r="D373" s="73"/>
      <c r="E373" s="73"/>
      <c r="F373" s="73"/>
      <c r="G373" s="73"/>
      <c r="H373" s="73"/>
      <c r="I373" s="73"/>
      <c r="J373" s="73"/>
      <c r="K373" s="73"/>
    </row>
    <row r="374" ht="15.75" customHeight="1">
      <c r="C374" s="73"/>
      <c r="D374" s="73"/>
      <c r="E374" s="73"/>
      <c r="F374" s="73"/>
      <c r="G374" s="73"/>
      <c r="H374" s="73"/>
      <c r="I374" s="73"/>
      <c r="J374" s="73"/>
      <c r="K374" s="73"/>
    </row>
    <row r="375" ht="15.75" customHeight="1">
      <c r="C375" s="73"/>
      <c r="D375" s="73"/>
      <c r="E375" s="73"/>
      <c r="F375" s="73"/>
      <c r="G375" s="73"/>
      <c r="H375" s="73"/>
      <c r="I375" s="73"/>
      <c r="J375" s="73"/>
      <c r="K375" s="73"/>
    </row>
    <row r="376" ht="15.75" customHeight="1">
      <c r="C376" s="73"/>
      <c r="D376" s="73"/>
      <c r="E376" s="73"/>
      <c r="F376" s="73"/>
      <c r="G376" s="73"/>
      <c r="H376" s="73"/>
      <c r="I376" s="73"/>
      <c r="J376" s="73"/>
      <c r="K376" s="73"/>
    </row>
    <row r="377" ht="15.75" customHeight="1">
      <c r="C377" s="73"/>
      <c r="D377" s="73"/>
      <c r="E377" s="73"/>
      <c r="F377" s="73"/>
      <c r="G377" s="73"/>
      <c r="H377" s="73"/>
      <c r="I377" s="73"/>
      <c r="J377" s="73"/>
      <c r="K377" s="73"/>
    </row>
    <row r="378" ht="15.75" customHeight="1">
      <c r="C378" s="73"/>
      <c r="D378" s="73"/>
      <c r="E378" s="73"/>
      <c r="F378" s="73"/>
      <c r="G378" s="73"/>
      <c r="H378" s="73"/>
      <c r="I378" s="73"/>
      <c r="J378" s="73"/>
      <c r="K378" s="73"/>
    </row>
    <row r="379" ht="15.75" customHeight="1">
      <c r="C379" s="73"/>
      <c r="D379" s="73"/>
      <c r="E379" s="73"/>
      <c r="F379" s="73"/>
      <c r="G379" s="73"/>
      <c r="H379" s="73"/>
      <c r="I379" s="73"/>
      <c r="J379" s="73"/>
      <c r="K379" s="73"/>
    </row>
    <row r="380" ht="15.75" customHeight="1">
      <c r="C380" s="73"/>
      <c r="D380" s="73"/>
      <c r="E380" s="73"/>
      <c r="F380" s="73"/>
      <c r="G380" s="73"/>
      <c r="H380" s="73"/>
      <c r="I380" s="73"/>
      <c r="J380" s="73"/>
      <c r="K380" s="73"/>
    </row>
    <row r="381" ht="15.75" customHeight="1">
      <c r="C381" s="73"/>
      <c r="D381" s="73"/>
      <c r="E381" s="73"/>
      <c r="F381" s="73"/>
      <c r="G381" s="73"/>
      <c r="H381" s="73"/>
      <c r="I381" s="73"/>
      <c r="J381" s="73"/>
      <c r="K381" s="73"/>
    </row>
    <row r="382" ht="15.75" customHeight="1">
      <c r="C382" s="73"/>
      <c r="D382" s="73"/>
      <c r="E382" s="73"/>
      <c r="F382" s="73"/>
      <c r="G382" s="73"/>
      <c r="H382" s="73"/>
      <c r="I382" s="73"/>
      <c r="J382" s="73"/>
      <c r="K382" s="73"/>
    </row>
    <row r="383" ht="15.75" customHeight="1">
      <c r="C383" s="73"/>
      <c r="D383" s="73"/>
      <c r="E383" s="73"/>
      <c r="F383" s="73"/>
      <c r="G383" s="73"/>
      <c r="H383" s="73"/>
      <c r="I383" s="73"/>
      <c r="J383" s="73"/>
      <c r="K383" s="73"/>
    </row>
    <row r="384" ht="15.75" customHeight="1">
      <c r="C384" s="73"/>
      <c r="D384" s="73"/>
      <c r="E384" s="73"/>
      <c r="F384" s="73"/>
      <c r="G384" s="73"/>
      <c r="H384" s="73"/>
      <c r="I384" s="73"/>
      <c r="J384" s="73"/>
      <c r="K384" s="73"/>
    </row>
    <row r="385" ht="15.75" customHeight="1">
      <c r="C385" s="73"/>
      <c r="D385" s="73"/>
      <c r="E385" s="73"/>
      <c r="F385" s="73"/>
      <c r="G385" s="73"/>
      <c r="H385" s="73"/>
      <c r="I385" s="73"/>
      <c r="J385" s="73"/>
      <c r="K385" s="73"/>
    </row>
    <row r="386" ht="15.75" customHeight="1">
      <c r="C386" s="73"/>
      <c r="D386" s="73"/>
      <c r="E386" s="73"/>
      <c r="F386" s="73"/>
      <c r="G386" s="73"/>
      <c r="H386" s="73"/>
      <c r="I386" s="73"/>
      <c r="J386" s="73"/>
      <c r="K386" s="73"/>
    </row>
    <row r="387" ht="15.75" customHeight="1">
      <c r="C387" s="73"/>
      <c r="D387" s="73"/>
      <c r="E387" s="73"/>
      <c r="F387" s="73"/>
      <c r="G387" s="73"/>
      <c r="H387" s="73"/>
      <c r="I387" s="73"/>
      <c r="J387" s="73"/>
      <c r="K387" s="73"/>
    </row>
    <row r="388" ht="15.75" customHeight="1">
      <c r="C388" s="73"/>
      <c r="D388" s="73"/>
      <c r="E388" s="73"/>
      <c r="F388" s="73"/>
      <c r="G388" s="73"/>
      <c r="H388" s="73"/>
      <c r="I388" s="73"/>
      <c r="J388" s="73"/>
      <c r="K388" s="73"/>
    </row>
    <row r="389" ht="15.75" customHeight="1">
      <c r="C389" s="73"/>
      <c r="D389" s="73"/>
      <c r="E389" s="73"/>
      <c r="F389" s="73"/>
      <c r="G389" s="73"/>
      <c r="H389" s="73"/>
      <c r="I389" s="73"/>
      <c r="J389" s="73"/>
      <c r="K389" s="73"/>
    </row>
    <row r="390" ht="15.75" customHeight="1">
      <c r="C390" s="73"/>
      <c r="D390" s="73"/>
      <c r="E390" s="73"/>
      <c r="F390" s="73"/>
      <c r="G390" s="73"/>
      <c r="H390" s="73"/>
      <c r="I390" s="73"/>
      <c r="J390" s="73"/>
      <c r="K390" s="73"/>
    </row>
    <row r="391" ht="15.75" customHeight="1">
      <c r="C391" s="73"/>
      <c r="D391" s="73"/>
      <c r="E391" s="73"/>
      <c r="F391" s="73"/>
      <c r="G391" s="73"/>
      <c r="H391" s="73"/>
      <c r="I391" s="73"/>
      <c r="J391" s="73"/>
      <c r="K391" s="73"/>
    </row>
    <row r="392" ht="15.75" customHeight="1">
      <c r="C392" s="73"/>
      <c r="D392" s="73"/>
      <c r="E392" s="73"/>
      <c r="F392" s="73"/>
      <c r="G392" s="73"/>
      <c r="H392" s="73"/>
      <c r="I392" s="73"/>
      <c r="J392" s="73"/>
      <c r="K392" s="73"/>
    </row>
    <row r="393" ht="15.75" customHeight="1">
      <c r="C393" s="73"/>
      <c r="D393" s="73"/>
      <c r="E393" s="73"/>
      <c r="F393" s="73"/>
      <c r="G393" s="73"/>
      <c r="H393" s="73"/>
      <c r="I393" s="73"/>
      <c r="J393" s="73"/>
      <c r="K393" s="73"/>
    </row>
    <row r="394" ht="15.75" customHeight="1">
      <c r="C394" s="73"/>
      <c r="D394" s="73"/>
      <c r="E394" s="73"/>
      <c r="F394" s="73"/>
      <c r="G394" s="73"/>
      <c r="H394" s="73"/>
      <c r="I394" s="73"/>
      <c r="J394" s="73"/>
      <c r="K394" s="73"/>
    </row>
    <row r="395" ht="15.75" customHeight="1">
      <c r="C395" s="73"/>
      <c r="D395" s="73"/>
      <c r="E395" s="73"/>
      <c r="F395" s="73"/>
      <c r="G395" s="73"/>
      <c r="H395" s="73"/>
      <c r="I395" s="73"/>
      <c r="J395" s="73"/>
      <c r="K395" s="73"/>
    </row>
    <row r="396" ht="15.75" customHeight="1">
      <c r="C396" s="73"/>
      <c r="D396" s="73"/>
      <c r="E396" s="73"/>
      <c r="F396" s="73"/>
      <c r="G396" s="73"/>
      <c r="H396" s="73"/>
      <c r="I396" s="73"/>
      <c r="J396" s="73"/>
      <c r="K396" s="73"/>
    </row>
    <row r="397" ht="15.75" customHeight="1">
      <c r="C397" s="73"/>
      <c r="D397" s="73"/>
      <c r="E397" s="73"/>
      <c r="F397" s="73"/>
      <c r="G397" s="73"/>
      <c r="H397" s="73"/>
      <c r="I397" s="73"/>
      <c r="J397" s="73"/>
      <c r="K397" s="73"/>
    </row>
    <row r="398" ht="15.75" customHeight="1">
      <c r="C398" s="73"/>
      <c r="D398" s="73"/>
      <c r="E398" s="73"/>
      <c r="F398" s="73"/>
      <c r="G398" s="73"/>
      <c r="H398" s="73"/>
      <c r="I398" s="73"/>
      <c r="J398" s="73"/>
      <c r="K398" s="73"/>
    </row>
    <row r="399" ht="15.75" customHeight="1">
      <c r="C399" s="73"/>
      <c r="D399" s="73"/>
      <c r="E399" s="73"/>
      <c r="F399" s="73"/>
      <c r="G399" s="73"/>
      <c r="H399" s="73"/>
      <c r="I399" s="73"/>
      <c r="J399" s="73"/>
      <c r="K399" s="73"/>
    </row>
    <row r="400" ht="15.75" customHeight="1">
      <c r="C400" s="73"/>
      <c r="D400" s="73"/>
      <c r="E400" s="73"/>
      <c r="F400" s="73"/>
      <c r="G400" s="73"/>
      <c r="H400" s="73"/>
      <c r="I400" s="73"/>
      <c r="J400" s="73"/>
      <c r="K400" s="73"/>
    </row>
    <row r="401" ht="15.75" customHeight="1">
      <c r="C401" s="73"/>
      <c r="D401" s="73"/>
      <c r="E401" s="73"/>
      <c r="F401" s="73"/>
      <c r="G401" s="73"/>
      <c r="H401" s="73"/>
      <c r="I401" s="73"/>
      <c r="J401" s="73"/>
      <c r="K401" s="73"/>
    </row>
    <row r="402" ht="15.75" customHeight="1">
      <c r="C402" s="73"/>
      <c r="D402" s="73"/>
      <c r="E402" s="73"/>
      <c r="F402" s="73"/>
      <c r="G402" s="73"/>
      <c r="H402" s="73"/>
      <c r="I402" s="73"/>
      <c r="J402" s="73"/>
      <c r="K402" s="73"/>
    </row>
    <row r="403" ht="15.75" customHeight="1">
      <c r="C403" s="73"/>
      <c r="D403" s="73"/>
      <c r="E403" s="73"/>
      <c r="F403" s="73"/>
      <c r="G403" s="73"/>
      <c r="H403" s="73"/>
      <c r="I403" s="73"/>
      <c r="J403" s="73"/>
      <c r="K403" s="73"/>
    </row>
    <row r="404" ht="15.75" customHeight="1">
      <c r="C404" s="73"/>
      <c r="D404" s="73"/>
      <c r="E404" s="73"/>
      <c r="F404" s="73"/>
      <c r="G404" s="73"/>
      <c r="H404" s="73"/>
      <c r="I404" s="73"/>
      <c r="J404" s="73"/>
      <c r="K404" s="73"/>
    </row>
    <row r="405" ht="15.75" customHeight="1">
      <c r="C405" s="73"/>
      <c r="D405" s="73"/>
      <c r="E405" s="73"/>
      <c r="F405" s="73"/>
      <c r="G405" s="73"/>
      <c r="H405" s="73"/>
      <c r="I405" s="73"/>
      <c r="J405" s="73"/>
      <c r="K405" s="73"/>
    </row>
    <row r="406" ht="15.75" customHeight="1">
      <c r="C406" s="73"/>
      <c r="D406" s="73"/>
      <c r="E406" s="73"/>
      <c r="F406" s="73"/>
      <c r="G406" s="73"/>
      <c r="H406" s="73"/>
      <c r="I406" s="73"/>
      <c r="J406" s="73"/>
      <c r="K406" s="73"/>
    </row>
    <row r="407" ht="15.75" customHeight="1">
      <c r="C407" s="73"/>
      <c r="D407" s="73"/>
      <c r="E407" s="73"/>
      <c r="F407" s="73"/>
      <c r="G407" s="73"/>
      <c r="H407" s="73"/>
      <c r="I407" s="73"/>
      <c r="J407" s="73"/>
      <c r="K407" s="73"/>
    </row>
    <row r="408" ht="15.75" customHeight="1">
      <c r="C408" s="73"/>
      <c r="D408" s="73"/>
      <c r="E408" s="73"/>
      <c r="F408" s="73"/>
      <c r="G408" s="73"/>
      <c r="H408" s="73"/>
      <c r="I408" s="73"/>
      <c r="J408" s="73"/>
      <c r="K408" s="73"/>
    </row>
    <row r="409" ht="15.75" customHeight="1">
      <c r="C409" s="73"/>
      <c r="D409" s="73"/>
      <c r="E409" s="73"/>
      <c r="F409" s="73"/>
      <c r="G409" s="73"/>
      <c r="H409" s="73"/>
      <c r="I409" s="73"/>
      <c r="J409" s="73"/>
      <c r="K409" s="73"/>
    </row>
    <row r="410" ht="15.75" customHeight="1">
      <c r="C410" s="73"/>
      <c r="D410" s="73"/>
      <c r="E410" s="73"/>
      <c r="F410" s="73"/>
      <c r="G410" s="73"/>
      <c r="H410" s="73"/>
      <c r="I410" s="73"/>
      <c r="J410" s="73"/>
      <c r="K410" s="73"/>
    </row>
    <row r="411" ht="15.75" customHeight="1">
      <c r="C411" s="73"/>
      <c r="D411" s="73"/>
      <c r="E411" s="73"/>
      <c r="F411" s="73"/>
      <c r="G411" s="73"/>
      <c r="H411" s="73"/>
      <c r="I411" s="73"/>
      <c r="J411" s="73"/>
      <c r="K411" s="73"/>
    </row>
    <row r="412" ht="15.75" customHeight="1">
      <c r="C412" s="73"/>
      <c r="D412" s="73"/>
      <c r="E412" s="73"/>
      <c r="F412" s="73"/>
      <c r="G412" s="73"/>
      <c r="H412" s="73"/>
      <c r="I412" s="73"/>
      <c r="J412" s="73"/>
      <c r="K412" s="73"/>
    </row>
    <row r="413" ht="15.75" customHeight="1">
      <c r="C413" s="73"/>
      <c r="D413" s="73"/>
      <c r="E413" s="73"/>
      <c r="F413" s="73"/>
      <c r="G413" s="73"/>
      <c r="H413" s="73"/>
      <c r="I413" s="73"/>
      <c r="J413" s="73"/>
      <c r="K413" s="73"/>
    </row>
    <row r="414" ht="15.75" customHeight="1">
      <c r="C414" s="73"/>
      <c r="D414" s="73"/>
      <c r="E414" s="73"/>
      <c r="F414" s="73"/>
      <c r="G414" s="73"/>
      <c r="H414" s="73"/>
      <c r="I414" s="73"/>
      <c r="J414" s="73"/>
      <c r="K414" s="73"/>
    </row>
    <row r="415" ht="15.75" customHeight="1">
      <c r="C415" s="73"/>
      <c r="D415" s="73"/>
      <c r="E415" s="73"/>
      <c r="F415" s="73"/>
      <c r="G415" s="73"/>
      <c r="H415" s="73"/>
      <c r="I415" s="73"/>
      <c r="J415" s="73"/>
      <c r="K415" s="73"/>
    </row>
    <row r="416" ht="15.75" customHeight="1">
      <c r="C416" s="73"/>
      <c r="D416" s="73"/>
      <c r="E416" s="73"/>
      <c r="F416" s="73"/>
      <c r="G416" s="73"/>
      <c r="H416" s="73"/>
      <c r="I416" s="73"/>
      <c r="J416" s="73"/>
      <c r="K416" s="73"/>
    </row>
    <row r="417" ht="15.75" customHeight="1">
      <c r="C417" s="73"/>
      <c r="D417" s="73"/>
      <c r="E417" s="73"/>
      <c r="F417" s="73"/>
      <c r="G417" s="73"/>
      <c r="H417" s="73"/>
      <c r="I417" s="73"/>
      <c r="J417" s="73"/>
      <c r="K417" s="73"/>
    </row>
    <row r="418" ht="15.75" customHeight="1">
      <c r="C418" s="73"/>
      <c r="D418" s="73"/>
      <c r="E418" s="73"/>
      <c r="F418" s="73"/>
      <c r="G418" s="73"/>
      <c r="H418" s="73"/>
      <c r="I418" s="73"/>
      <c r="J418" s="73"/>
      <c r="K418" s="73"/>
    </row>
    <row r="419" ht="15.75" customHeight="1">
      <c r="C419" s="73"/>
      <c r="D419" s="73"/>
      <c r="E419" s="73"/>
      <c r="F419" s="73"/>
      <c r="G419" s="73"/>
      <c r="H419" s="73"/>
      <c r="I419" s="73"/>
      <c r="J419" s="73"/>
      <c r="K419" s="73"/>
    </row>
    <row r="420" ht="15.75" customHeight="1">
      <c r="C420" s="73"/>
      <c r="D420" s="73"/>
      <c r="E420" s="73"/>
      <c r="F420" s="73"/>
      <c r="G420" s="73"/>
      <c r="H420" s="73"/>
      <c r="I420" s="73"/>
      <c r="J420" s="73"/>
      <c r="K420" s="73"/>
    </row>
    <row r="421" ht="15.75" customHeight="1">
      <c r="C421" s="73"/>
      <c r="D421" s="73"/>
      <c r="E421" s="73"/>
      <c r="F421" s="73"/>
      <c r="G421" s="73"/>
      <c r="H421" s="73"/>
      <c r="I421" s="73"/>
      <c r="J421" s="73"/>
      <c r="K421" s="73"/>
    </row>
    <row r="422" ht="15.75" customHeight="1">
      <c r="C422" s="73"/>
      <c r="D422" s="73"/>
      <c r="E422" s="73"/>
      <c r="F422" s="73"/>
      <c r="G422" s="73"/>
      <c r="H422" s="73"/>
      <c r="I422" s="73"/>
      <c r="J422" s="73"/>
      <c r="K422" s="73"/>
    </row>
    <row r="423" ht="15.75" customHeight="1">
      <c r="C423" s="73"/>
      <c r="D423" s="73"/>
      <c r="E423" s="73"/>
      <c r="F423" s="73"/>
      <c r="G423" s="73"/>
      <c r="H423" s="73"/>
      <c r="I423" s="73"/>
      <c r="J423" s="73"/>
      <c r="K423" s="73"/>
    </row>
    <row r="424" ht="15.75" customHeight="1">
      <c r="C424" s="73"/>
      <c r="D424" s="73"/>
      <c r="E424" s="73"/>
      <c r="F424" s="73"/>
      <c r="G424" s="73"/>
      <c r="H424" s="73"/>
      <c r="I424" s="73"/>
      <c r="J424" s="73"/>
      <c r="K424" s="73"/>
    </row>
    <row r="425" ht="15.75" customHeight="1">
      <c r="C425" s="73"/>
      <c r="D425" s="73"/>
      <c r="E425" s="73"/>
      <c r="F425" s="73"/>
      <c r="G425" s="73"/>
      <c r="H425" s="73"/>
      <c r="I425" s="73"/>
      <c r="J425" s="73"/>
      <c r="K425" s="73"/>
    </row>
    <row r="426" ht="15.75" customHeight="1">
      <c r="C426" s="73"/>
      <c r="D426" s="73"/>
      <c r="E426" s="73"/>
      <c r="F426" s="73"/>
      <c r="G426" s="73"/>
      <c r="H426" s="73"/>
      <c r="I426" s="73"/>
      <c r="J426" s="73"/>
      <c r="K426" s="73"/>
    </row>
    <row r="427" ht="15.75" customHeight="1">
      <c r="C427" s="73"/>
      <c r="D427" s="73"/>
      <c r="E427" s="73"/>
      <c r="F427" s="73"/>
      <c r="G427" s="73"/>
      <c r="H427" s="73"/>
      <c r="I427" s="73"/>
      <c r="J427" s="73"/>
      <c r="K427" s="73"/>
    </row>
    <row r="428" ht="15.75" customHeight="1">
      <c r="C428" s="73"/>
      <c r="D428" s="73"/>
      <c r="E428" s="73"/>
      <c r="F428" s="73"/>
      <c r="G428" s="73"/>
      <c r="H428" s="73"/>
      <c r="I428" s="73"/>
      <c r="J428" s="73"/>
      <c r="K428" s="73"/>
    </row>
    <row r="429" ht="15.75" customHeight="1">
      <c r="C429" s="73"/>
      <c r="D429" s="73"/>
      <c r="E429" s="73"/>
      <c r="F429" s="73"/>
      <c r="G429" s="73"/>
      <c r="H429" s="73"/>
      <c r="I429" s="73"/>
      <c r="J429" s="73"/>
      <c r="K429" s="73"/>
    </row>
    <row r="430" ht="15.75" customHeight="1">
      <c r="C430" s="73"/>
      <c r="D430" s="73"/>
      <c r="E430" s="73"/>
      <c r="F430" s="73"/>
      <c r="G430" s="73"/>
      <c r="H430" s="73"/>
      <c r="I430" s="73"/>
      <c r="J430" s="73"/>
      <c r="K430" s="73"/>
    </row>
    <row r="431" ht="15.75" customHeight="1">
      <c r="C431" s="73"/>
      <c r="D431" s="73"/>
      <c r="E431" s="73"/>
      <c r="F431" s="73"/>
      <c r="G431" s="73"/>
      <c r="H431" s="73"/>
      <c r="I431" s="73"/>
      <c r="J431" s="73"/>
      <c r="K431" s="73"/>
    </row>
    <row r="432" ht="15.75" customHeight="1">
      <c r="C432" s="73"/>
      <c r="D432" s="73"/>
      <c r="E432" s="73"/>
      <c r="F432" s="73"/>
      <c r="G432" s="73"/>
      <c r="H432" s="73"/>
      <c r="I432" s="73"/>
      <c r="J432" s="73"/>
      <c r="K432" s="73"/>
    </row>
    <row r="433" ht="15.75" customHeight="1">
      <c r="C433" s="73"/>
      <c r="D433" s="73"/>
      <c r="E433" s="73"/>
      <c r="F433" s="73"/>
      <c r="G433" s="73"/>
      <c r="H433" s="73"/>
      <c r="I433" s="73"/>
      <c r="J433" s="73"/>
      <c r="K433" s="73"/>
    </row>
    <row r="434" ht="15.75" customHeight="1">
      <c r="C434" s="73"/>
      <c r="D434" s="73"/>
      <c r="E434" s="73"/>
      <c r="F434" s="73"/>
      <c r="G434" s="73"/>
      <c r="H434" s="73"/>
      <c r="I434" s="73"/>
      <c r="J434" s="73"/>
      <c r="K434" s="73"/>
    </row>
    <row r="435" ht="15.75" customHeight="1">
      <c r="C435" s="73"/>
      <c r="D435" s="73"/>
      <c r="E435" s="73"/>
      <c r="F435" s="73"/>
      <c r="G435" s="73"/>
      <c r="H435" s="73"/>
      <c r="I435" s="73"/>
      <c r="J435" s="73"/>
      <c r="K435" s="73"/>
    </row>
    <row r="436" ht="15.75" customHeight="1">
      <c r="C436" s="73"/>
      <c r="D436" s="73"/>
      <c r="E436" s="73"/>
      <c r="F436" s="73"/>
      <c r="G436" s="73"/>
      <c r="H436" s="73"/>
      <c r="I436" s="73"/>
      <c r="J436" s="73"/>
      <c r="K436" s="73"/>
    </row>
    <row r="437" ht="15.75" customHeight="1">
      <c r="C437" s="73"/>
      <c r="D437" s="73"/>
      <c r="E437" s="73"/>
      <c r="F437" s="73"/>
      <c r="G437" s="73"/>
      <c r="H437" s="73"/>
      <c r="I437" s="73"/>
      <c r="J437" s="73"/>
      <c r="K437" s="73"/>
    </row>
    <row r="438" ht="15.75" customHeight="1">
      <c r="C438" s="73"/>
      <c r="D438" s="73"/>
      <c r="E438" s="73"/>
      <c r="F438" s="73"/>
      <c r="G438" s="73"/>
      <c r="H438" s="73"/>
      <c r="I438" s="73"/>
      <c r="J438" s="73"/>
      <c r="K438" s="73"/>
    </row>
    <row r="439" ht="15.75" customHeight="1">
      <c r="C439" s="73"/>
      <c r="D439" s="73"/>
      <c r="E439" s="73"/>
      <c r="F439" s="73"/>
      <c r="G439" s="73"/>
      <c r="H439" s="73"/>
      <c r="I439" s="73"/>
      <c r="J439" s="73"/>
      <c r="K439" s="73"/>
    </row>
    <row r="440" ht="15.75" customHeight="1">
      <c r="C440" s="73"/>
      <c r="D440" s="73"/>
      <c r="E440" s="73"/>
      <c r="F440" s="73"/>
      <c r="G440" s="73"/>
      <c r="H440" s="73"/>
      <c r="I440" s="73"/>
      <c r="J440" s="73"/>
      <c r="K440" s="73"/>
    </row>
    <row r="441" ht="15.75" customHeight="1">
      <c r="C441" s="73"/>
      <c r="D441" s="73"/>
      <c r="E441" s="73"/>
      <c r="F441" s="73"/>
      <c r="G441" s="73"/>
      <c r="H441" s="73"/>
      <c r="I441" s="73"/>
      <c r="J441" s="73"/>
      <c r="K441" s="73"/>
    </row>
    <row r="442" ht="15.75" customHeight="1">
      <c r="C442" s="73"/>
      <c r="D442" s="73"/>
      <c r="E442" s="73"/>
      <c r="F442" s="73"/>
      <c r="G442" s="73"/>
      <c r="H442" s="73"/>
      <c r="I442" s="73"/>
      <c r="J442" s="73"/>
      <c r="K442" s="73"/>
    </row>
    <row r="443" ht="15.75" customHeight="1">
      <c r="C443" s="73"/>
      <c r="D443" s="73"/>
      <c r="E443" s="73"/>
      <c r="F443" s="73"/>
      <c r="G443" s="73"/>
      <c r="H443" s="73"/>
      <c r="I443" s="73"/>
      <c r="J443" s="73"/>
      <c r="K443" s="73"/>
    </row>
    <row r="444" ht="15.75" customHeight="1">
      <c r="C444" s="73"/>
      <c r="D444" s="73"/>
      <c r="E444" s="73"/>
      <c r="F444" s="73"/>
      <c r="G444" s="73"/>
      <c r="H444" s="73"/>
      <c r="I444" s="73"/>
      <c r="J444" s="73"/>
      <c r="K444" s="73"/>
    </row>
    <row r="445" ht="15.75" customHeight="1">
      <c r="C445" s="73"/>
      <c r="D445" s="73"/>
      <c r="E445" s="73"/>
      <c r="F445" s="73"/>
      <c r="G445" s="73"/>
      <c r="H445" s="73"/>
      <c r="I445" s="73"/>
      <c r="J445" s="73"/>
      <c r="K445" s="73"/>
    </row>
    <row r="446" ht="15.75" customHeight="1">
      <c r="C446" s="73"/>
      <c r="D446" s="73"/>
      <c r="E446" s="73"/>
      <c r="F446" s="73"/>
      <c r="G446" s="73"/>
      <c r="H446" s="73"/>
      <c r="I446" s="73"/>
      <c r="J446" s="73"/>
      <c r="K446" s="73"/>
    </row>
    <row r="447" ht="15.75" customHeight="1">
      <c r="C447" s="73"/>
      <c r="D447" s="73"/>
      <c r="E447" s="73"/>
      <c r="F447" s="73"/>
      <c r="G447" s="73"/>
      <c r="H447" s="73"/>
      <c r="I447" s="73"/>
      <c r="J447" s="73"/>
      <c r="K447" s="73"/>
    </row>
    <row r="448" ht="15.75" customHeight="1">
      <c r="C448" s="73"/>
      <c r="D448" s="73"/>
      <c r="E448" s="73"/>
      <c r="F448" s="73"/>
      <c r="G448" s="73"/>
      <c r="H448" s="73"/>
      <c r="I448" s="73"/>
      <c r="J448" s="73"/>
      <c r="K448" s="73"/>
    </row>
    <row r="449" ht="15.75" customHeight="1">
      <c r="C449" s="73"/>
      <c r="D449" s="73"/>
      <c r="E449" s="73"/>
      <c r="F449" s="73"/>
      <c r="G449" s="73"/>
      <c r="H449" s="73"/>
      <c r="I449" s="73"/>
      <c r="J449" s="73"/>
      <c r="K449" s="73"/>
    </row>
    <row r="450" ht="15.75" customHeight="1">
      <c r="C450" s="73"/>
      <c r="D450" s="73"/>
      <c r="E450" s="73"/>
      <c r="F450" s="73"/>
      <c r="G450" s="73"/>
      <c r="H450" s="73"/>
      <c r="I450" s="73"/>
      <c r="J450" s="73"/>
      <c r="K450" s="73"/>
    </row>
    <row r="451" ht="15.75" customHeight="1">
      <c r="C451" s="73"/>
      <c r="D451" s="73"/>
      <c r="E451" s="73"/>
      <c r="F451" s="73"/>
      <c r="G451" s="73"/>
      <c r="H451" s="73"/>
      <c r="I451" s="73"/>
      <c r="J451" s="73"/>
      <c r="K451" s="73"/>
    </row>
    <row r="452" ht="15.75" customHeight="1">
      <c r="C452" s="73"/>
      <c r="D452" s="73"/>
      <c r="E452" s="73"/>
      <c r="F452" s="73"/>
      <c r="G452" s="73"/>
      <c r="H452" s="73"/>
      <c r="I452" s="73"/>
      <c r="J452" s="73"/>
      <c r="K452" s="73"/>
    </row>
    <row r="453" ht="15.75" customHeight="1">
      <c r="C453" s="73"/>
      <c r="D453" s="73"/>
      <c r="E453" s="73"/>
      <c r="F453" s="73"/>
      <c r="G453" s="73"/>
      <c r="H453" s="73"/>
      <c r="I453" s="73"/>
      <c r="J453" s="73"/>
      <c r="K453" s="73"/>
    </row>
    <row r="454" ht="15.75" customHeight="1">
      <c r="C454" s="73"/>
      <c r="D454" s="73"/>
      <c r="E454" s="73"/>
      <c r="F454" s="73"/>
      <c r="G454" s="73"/>
      <c r="H454" s="73"/>
      <c r="I454" s="73"/>
      <c r="J454" s="73"/>
      <c r="K454" s="73"/>
    </row>
    <row r="455" ht="15.75" customHeight="1">
      <c r="C455" s="73"/>
      <c r="D455" s="73"/>
      <c r="E455" s="73"/>
      <c r="F455" s="73"/>
      <c r="G455" s="73"/>
      <c r="H455" s="73"/>
      <c r="I455" s="73"/>
      <c r="J455" s="73"/>
      <c r="K455" s="73"/>
    </row>
    <row r="456" ht="15.75" customHeight="1">
      <c r="C456" s="73"/>
      <c r="D456" s="73"/>
      <c r="E456" s="73"/>
      <c r="F456" s="73"/>
      <c r="G456" s="73"/>
      <c r="H456" s="73"/>
      <c r="I456" s="73"/>
      <c r="J456" s="73"/>
      <c r="K456" s="73"/>
    </row>
    <row r="457" ht="15.75" customHeight="1">
      <c r="C457" s="73"/>
      <c r="D457" s="73"/>
      <c r="E457" s="73"/>
      <c r="F457" s="73"/>
      <c r="G457" s="73"/>
      <c r="H457" s="73"/>
      <c r="I457" s="73"/>
      <c r="J457" s="73"/>
      <c r="K457" s="73"/>
    </row>
    <row r="458" ht="15.75" customHeight="1">
      <c r="C458" s="73"/>
      <c r="D458" s="73"/>
      <c r="E458" s="73"/>
      <c r="F458" s="73"/>
      <c r="G458" s="73"/>
      <c r="H458" s="73"/>
      <c r="I458" s="73"/>
      <c r="J458" s="73"/>
      <c r="K458" s="73"/>
    </row>
    <row r="459" ht="15.75" customHeight="1">
      <c r="C459" s="73"/>
      <c r="D459" s="73"/>
      <c r="E459" s="73"/>
      <c r="F459" s="73"/>
      <c r="G459" s="73"/>
      <c r="H459" s="73"/>
      <c r="I459" s="73"/>
      <c r="J459" s="73"/>
      <c r="K459" s="73"/>
    </row>
    <row r="460" ht="15.75" customHeight="1">
      <c r="C460" s="73"/>
      <c r="D460" s="73"/>
      <c r="E460" s="73"/>
      <c r="F460" s="73"/>
      <c r="G460" s="73"/>
      <c r="H460" s="73"/>
      <c r="I460" s="73"/>
      <c r="J460" s="73"/>
      <c r="K460" s="73"/>
    </row>
    <row r="461" ht="15.75" customHeight="1">
      <c r="C461" s="73"/>
      <c r="D461" s="73"/>
      <c r="E461" s="73"/>
      <c r="F461" s="73"/>
      <c r="G461" s="73"/>
      <c r="H461" s="73"/>
      <c r="I461" s="73"/>
      <c r="J461" s="73"/>
      <c r="K461" s="73"/>
    </row>
    <row r="462" ht="15.75" customHeight="1">
      <c r="C462" s="73"/>
      <c r="D462" s="73"/>
      <c r="E462" s="73"/>
      <c r="F462" s="73"/>
      <c r="G462" s="73"/>
      <c r="H462" s="73"/>
      <c r="I462" s="73"/>
      <c r="J462" s="73"/>
      <c r="K462" s="73"/>
    </row>
    <row r="463" ht="15.75" customHeight="1">
      <c r="C463" s="73"/>
      <c r="D463" s="73"/>
      <c r="E463" s="73"/>
      <c r="F463" s="73"/>
      <c r="G463" s="73"/>
      <c r="H463" s="73"/>
      <c r="I463" s="73"/>
      <c r="J463" s="73"/>
      <c r="K463" s="73"/>
    </row>
    <row r="464" ht="15.75" customHeight="1">
      <c r="C464" s="73"/>
      <c r="D464" s="73"/>
      <c r="E464" s="73"/>
      <c r="F464" s="73"/>
      <c r="G464" s="73"/>
      <c r="H464" s="73"/>
      <c r="I464" s="73"/>
      <c r="J464" s="73"/>
      <c r="K464" s="73"/>
    </row>
    <row r="465" ht="15.75" customHeight="1">
      <c r="C465" s="73"/>
      <c r="D465" s="73"/>
      <c r="E465" s="73"/>
      <c r="F465" s="73"/>
      <c r="G465" s="73"/>
      <c r="H465" s="73"/>
      <c r="I465" s="73"/>
      <c r="J465" s="73"/>
      <c r="K465" s="73"/>
    </row>
    <row r="466" ht="15.75" customHeight="1">
      <c r="C466" s="73"/>
      <c r="D466" s="73"/>
      <c r="E466" s="73"/>
      <c r="F466" s="73"/>
      <c r="G466" s="73"/>
      <c r="H466" s="73"/>
      <c r="I466" s="73"/>
      <c r="J466" s="73"/>
      <c r="K466" s="73"/>
    </row>
    <row r="467" ht="15.75" customHeight="1">
      <c r="C467" s="73"/>
      <c r="D467" s="73"/>
      <c r="E467" s="73"/>
      <c r="F467" s="73"/>
      <c r="G467" s="73"/>
      <c r="H467" s="73"/>
      <c r="I467" s="73"/>
      <c r="J467" s="73"/>
      <c r="K467" s="73"/>
    </row>
    <row r="468" ht="15.75" customHeight="1">
      <c r="C468" s="73"/>
      <c r="D468" s="73"/>
      <c r="E468" s="73"/>
      <c r="F468" s="73"/>
      <c r="G468" s="73"/>
      <c r="H468" s="73"/>
      <c r="I468" s="73"/>
      <c r="J468" s="73"/>
      <c r="K468" s="73"/>
    </row>
    <row r="469" ht="15.75" customHeight="1">
      <c r="C469" s="73"/>
      <c r="D469" s="73"/>
      <c r="E469" s="73"/>
      <c r="F469" s="73"/>
      <c r="G469" s="73"/>
      <c r="H469" s="73"/>
      <c r="I469" s="73"/>
      <c r="J469" s="73"/>
      <c r="K469" s="73"/>
    </row>
    <row r="470" ht="15.75" customHeight="1">
      <c r="C470" s="73"/>
      <c r="D470" s="73"/>
      <c r="E470" s="73"/>
      <c r="F470" s="73"/>
      <c r="G470" s="73"/>
      <c r="H470" s="73"/>
      <c r="I470" s="73"/>
      <c r="J470" s="73"/>
      <c r="K470" s="73"/>
    </row>
    <row r="471" ht="15.75" customHeight="1">
      <c r="C471" s="73"/>
      <c r="D471" s="73"/>
      <c r="E471" s="73"/>
      <c r="F471" s="73"/>
      <c r="G471" s="73"/>
      <c r="H471" s="73"/>
      <c r="I471" s="73"/>
      <c r="J471" s="73"/>
      <c r="K471" s="73"/>
    </row>
    <row r="472" ht="15.75" customHeight="1">
      <c r="C472" s="73"/>
      <c r="D472" s="73"/>
      <c r="E472" s="73"/>
      <c r="F472" s="73"/>
      <c r="G472" s="73"/>
      <c r="H472" s="73"/>
      <c r="I472" s="73"/>
      <c r="J472" s="73"/>
      <c r="K472" s="73"/>
    </row>
    <row r="473" ht="15.75" customHeight="1">
      <c r="C473" s="73"/>
      <c r="D473" s="73"/>
      <c r="E473" s="73"/>
      <c r="F473" s="73"/>
      <c r="G473" s="73"/>
      <c r="H473" s="73"/>
      <c r="I473" s="73"/>
      <c r="J473" s="73"/>
      <c r="K473" s="73"/>
    </row>
    <row r="474" ht="15.75" customHeight="1">
      <c r="C474" s="73"/>
      <c r="D474" s="73"/>
      <c r="E474" s="73"/>
      <c r="F474" s="73"/>
      <c r="G474" s="73"/>
      <c r="H474" s="73"/>
      <c r="I474" s="73"/>
      <c r="J474" s="73"/>
      <c r="K474" s="73"/>
    </row>
    <row r="475" ht="15.75" customHeight="1">
      <c r="C475" s="73"/>
      <c r="D475" s="73"/>
      <c r="E475" s="73"/>
      <c r="F475" s="73"/>
      <c r="G475" s="73"/>
      <c r="H475" s="73"/>
      <c r="I475" s="73"/>
      <c r="J475" s="73"/>
      <c r="K475" s="73"/>
    </row>
    <row r="476" ht="15.75" customHeight="1">
      <c r="C476" s="73"/>
      <c r="D476" s="73"/>
      <c r="E476" s="73"/>
      <c r="F476" s="73"/>
      <c r="G476" s="73"/>
      <c r="H476" s="73"/>
      <c r="I476" s="73"/>
      <c r="J476" s="73"/>
      <c r="K476" s="73"/>
    </row>
    <row r="477" ht="15.75" customHeight="1">
      <c r="C477" s="73"/>
      <c r="D477" s="73"/>
      <c r="E477" s="73"/>
      <c r="F477" s="73"/>
      <c r="G477" s="73"/>
      <c r="H477" s="73"/>
      <c r="I477" s="73"/>
      <c r="J477" s="73"/>
      <c r="K477" s="73"/>
    </row>
    <row r="478" ht="15.75" customHeight="1">
      <c r="C478" s="73"/>
      <c r="D478" s="73"/>
      <c r="E478" s="73"/>
      <c r="F478" s="73"/>
      <c r="G478" s="73"/>
      <c r="H478" s="73"/>
      <c r="I478" s="73"/>
      <c r="J478" s="73"/>
      <c r="K478" s="73"/>
    </row>
    <row r="479" ht="15.75" customHeight="1">
      <c r="C479" s="73"/>
      <c r="D479" s="73"/>
      <c r="E479" s="73"/>
      <c r="F479" s="73"/>
      <c r="G479" s="73"/>
      <c r="H479" s="73"/>
      <c r="I479" s="73"/>
      <c r="J479" s="73"/>
      <c r="K479" s="73"/>
    </row>
    <row r="480" ht="15.75" customHeight="1">
      <c r="C480" s="73"/>
      <c r="D480" s="73"/>
      <c r="E480" s="73"/>
      <c r="F480" s="73"/>
      <c r="G480" s="73"/>
      <c r="H480" s="73"/>
      <c r="I480" s="73"/>
      <c r="J480" s="73"/>
      <c r="K480" s="73"/>
    </row>
    <row r="481" ht="15.75" customHeight="1">
      <c r="C481" s="73"/>
      <c r="D481" s="73"/>
      <c r="E481" s="73"/>
      <c r="F481" s="73"/>
      <c r="G481" s="73"/>
      <c r="H481" s="73"/>
      <c r="I481" s="73"/>
      <c r="J481" s="73"/>
      <c r="K481" s="73"/>
    </row>
    <row r="482" ht="15.75" customHeight="1">
      <c r="C482" s="73"/>
      <c r="D482" s="73"/>
      <c r="E482" s="73"/>
      <c r="F482" s="73"/>
      <c r="G482" s="73"/>
      <c r="H482" s="73"/>
      <c r="I482" s="73"/>
      <c r="J482" s="73"/>
      <c r="K482" s="73"/>
    </row>
    <row r="483" ht="15.75" customHeight="1">
      <c r="C483" s="73"/>
      <c r="D483" s="73"/>
      <c r="E483" s="73"/>
      <c r="F483" s="73"/>
      <c r="G483" s="73"/>
      <c r="H483" s="73"/>
      <c r="I483" s="73"/>
      <c r="J483" s="73"/>
      <c r="K483" s="73"/>
    </row>
    <row r="484" ht="15.75" customHeight="1">
      <c r="C484" s="73"/>
      <c r="D484" s="73"/>
      <c r="E484" s="73"/>
      <c r="F484" s="73"/>
      <c r="G484" s="73"/>
      <c r="H484" s="73"/>
      <c r="I484" s="73"/>
      <c r="J484" s="73"/>
      <c r="K484" s="73"/>
    </row>
    <row r="485" ht="15.75" customHeight="1">
      <c r="C485" s="73"/>
      <c r="D485" s="73"/>
      <c r="E485" s="73"/>
      <c r="F485" s="73"/>
      <c r="G485" s="73"/>
      <c r="H485" s="73"/>
      <c r="I485" s="73"/>
      <c r="J485" s="73"/>
      <c r="K485" s="73"/>
    </row>
    <row r="486" ht="15.75" customHeight="1">
      <c r="C486" s="73"/>
      <c r="D486" s="73"/>
      <c r="E486" s="73"/>
      <c r="F486" s="73"/>
      <c r="G486" s="73"/>
      <c r="H486" s="73"/>
      <c r="I486" s="73"/>
      <c r="J486" s="73"/>
      <c r="K486" s="73"/>
    </row>
    <row r="487" ht="15.75" customHeight="1">
      <c r="C487" s="73"/>
      <c r="D487" s="73"/>
      <c r="E487" s="73"/>
      <c r="F487" s="73"/>
      <c r="G487" s="73"/>
      <c r="H487" s="73"/>
      <c r="I487" s="73"/>
      <c r="J487" s="73"/>
      <c r="K487" s="73"/>
    </row>
    <row r="488" ht="15.75" customHeight="1">
      <c r="C488" s="73"/>
      <c r="D488" s="73"/>
      <c r="E488" s="73"/>
      <c r="F488" s="73"/>
      <c r="G488" s="73"/>
      <c r="H488" s="73"/>
      <c r="I488" s="73"/>
      <c r="J488" s="73"/>
      <c r="K488" s="73"/>
    </row>
    <row r="489" ht="15.75" customHeight="1">
      <c r="C489" s="73"/>
      <c r="D489" s="73"/>
      <c r="E489" s="73"/>
      <c r="F489" s="73"/>
      <c r="G489" s="73"/>
      <c r="H489" s="73"/>
      <c r="I489" s="73"/>
      <c r="J489" s="73"/>
      <c r="K489" s="73"/>
    </row>
    <row r="490" ht="15.75" customHeight="1">
      <c r="C490" s="73"/>
      <c r="D490" s="73"/>
      <c r="E490" s="73"/>
      <c r="F490" s="73"/>
      <c r="G490" s="73"/>
      <c r="H490" s="73"/>
      <c r="I490" s="73"/>
      <c r="J490" s="73"/>
      <c r="K490" s="73"/>
    </row>
    <row r="491" ht="15.75" customHeight="1">
      <c r="C491" s="73"/>
      <c r="D491" s="73"/>
      <c r="E491" s="73"/>
      <c r="F491" s="73"/>
      <c r="G491" s="73"/>
      <c r="H491" s="73"/>
      <c r="I491" s="73"/>
      <c r="J491" s="73"/>
      <c r="K491" s="73"/>
    </row>
    <row r="492" ht="15.75" customHeight="1">
      <c r="C492" s="73"/>
      <c r="D492" s="73"/>
      <c r="E492" s="73"/>
      <c r="F492" s="73"/>
      <c r="G492" s="73"/>
      <c r="H492" s="73"/>
      <c r="I492" s="73"/>
      <c r="J492" s="73"/>
      <c r="K492" s="73"/>
    </row>
    <row r="493" ht="15.75" customHeight="1">
      <c r="C493" s="73"/>
      <c r="D493" s="73"/>
      <c r="E493" s="73"/>
      <c r="F493" s="73"/>
      <c r="G493" s="73"/>
      <c r="H493" s="73"/>
      <c r="I493" s="73"/>
      <c r="J493" s="73"/>
      <c r="K493" s="73"/>
    </row>
    <row r="494" ht="15.75" customHeight="1">
      <c r="C494" s="73"/>
      <c r="D494" s="73"/>
      <c r="E494" s="73"/>
      <c r="F494" s="73"/>
      <c r="G494" s="73"/>
      <c r="H494" s="73"/>
      <c r="I494" s="73"/>
      <c r="J494" s="73"/>
      <c r="K494" s="73"/>
    </row>
    <row r="495" ht="15.75" customHeight="1">
      <c r="C495" s="73"/>
      <c r="D495" s="73"/>
      <c r="E495" s="73"/>
      <c r="F495" s="73"/>
      <c r="G495" s="73"/>
      <c r="H495" s="73"/>
      <c r="I495" s="73"/>
      <c r="J495" s="73"/>
      <c r="K495" s="73"/>
    </row>
    <row r="496" ht="15.75" customHeight="1">
      <c r="C496" s="73"/>
      <c r="D496" s="73"/>
      <c r="E496" s="73"/>
      <c r="F496" s="73"/>
      <c r="G496" s="73"/>
      <c r="H496" s="73"/>
      <c r="I496" s="73"/>
      <c r="J496" s="73"/>
      <c r="K496" s="73"/>
    </row>
    <row r="497" ht="15.75" customHeight="1">
      <c r="C497" s="73"/>
      <c r="D497" s="73"/>
      <c r="E497" s="73"/>
      <c r="F497" s="73"/>
      <c r="G497" s="73"/>
      <c r="H497" s="73"/>
      <c r="I497" s="73"/>
      <c r="J497" s="73"/>
      <c r="K497" s="73"/>
    </row>
    <row r="498" ht="15.75" customHeight="1">
      <c r="C498" s="73"/>
      <c r="D498" s="73"/>
      <c r="E498" s="73"/>
      <c r="F498" s="73"/>
      <c r="G498" s="73"/>
      <c r="H498" s="73"/>
      <c r="I498" s="73"/>
      <c r="J498" s="73"/>
      <c r="K498" s="73"/>
    </row>
    <row r="499" ht="15.75" customHeight="1">
      <c r="C499" s="73"/>
      <c r="D499" s="73"/>
      <c r="E499" s="73"/>
      <c r="F499" s="73"/>
      <c r="G499" s="73"/>
      <c r="H499" s="73"/>
      <c r="I499" s="73"/>
      <c r="J499" s="73"/>
      <c r="K499" s="73"/>
    </row>
    <row r="500" ht="15.75" customHeight="1">
      <c r="C500" s="73"/>
      <c r="D500" s="73"/>
      <c r="E500" s="73"/>
      <c r="F500" s="73"/>
      <c r="G500" s="73"/>
      <c r="H500" s="73"/>
      <c r="I500" s="73"/>
      <c r="J500" s="73"/>
      <c r="K500" s="73"/>
    </row>
    <row r="501" ht="15.75" customHeight="1">
      <c r="C501" s="73"/>
      <c r="D501" s="73"/>
      <c r="E501" s="73"/>
      <c r="F501" s="73"/>
      <c r="G501" s="73"/>
      <c r="H501" s="73"/>
      <c r="I501" s="73"/>
      <c r="J501" s="73"/>
      <c r="K501" s="73"/>
    </row>
    <row r="502" ht="15.75" customHeight="1">
      <c r="C502" s="73"/>
      <c r="D502" s="73"/>
      <c r="E502" s="73"/>
      <c r="F502" s="73"/>
      <c r="G502" s="73"/>
      <c r="H502" s="73"/>
      <c r="I502" s="73"/>
      <c r="J502" s="73"/>
      <c r="K502" s="73"/>
    </row>
    <row r="503" ht="15.75" customHeight="1">
      <c r="C503" s="73"/>
      <c r="D503" s="73"/>
      <c r="E503" s="73"/>
      <c r="F503" s="73"/>
      <c r="G503" s="73"/>
      <c r="H503" s="73"/>
      <c r="I503" s="73"/>
      <c r="J503" s="73"/>
      <c r="K503" s="73"/>
    </row>
    <row r="504" ht="15.75" customHeight="1">
      <c r="C504" s="73"/>
      <c r="D504" s="73"/>
      <c r="E504" s="73"/>
      <c r="F504" s="73"/>
      <c r="G504" s="73"/>
      <c r="H504" s="73"/>
      <c r="I504" s="73"/>
      <c r="J504" s="73"/>
      <c r="K504" s="73"/>
    </row>
    <row r="505" ht="15.75" customHeight="1">
      <c r="C505" s="73"/>
      <c r="D505" s="73"/>
      <c r="E505" s="73"/>
      <c r="F505" s="73"/>
      <c r="G505" s="73"/>
      <c r="H505" s="73"/>
      <c r="I505" s="73"/>
      <c r="J505" s="73"/>
      <c r="K505" s="73"/>
    </row>
    <row r="506" ht="15.75" customHeight="1">
      <c r="C506" s="73"/>
      <c r="D506" s="73"/>
      <c r="E506" s="73"/>
      <c r="F506" s="73"/>
      <c r="G506" s="73"/>
      <c r="H506" s="73"/>
      <c r="I506" s="73"/>
      <c r="J506" s="73"/>
      <c r="K506" s="73"/>
    </row>
    <row r="507" ht="15.75" customHeight="1">
      <c r="C507" s="73"/>
      <c r="D507" s="73"/>
      <c r="E507" s="73"/>
      <c r="F507" s="73"/>
      <c r="G507" s="73"/>
      <c r="H507" s="73"/>
      <c r="I507" s="73"/>
      <c r="J507" s="73"/>
      <c r="K507" s="73"/>
    </row>
    <row r="508" ht="15.75" customHeight="1">
      <c r="C508" s="73"/>
      <c r="D508" s="73"/>
      <c r="E508" s="73"/>
      <c r="F508" s="73"/>
      <c r="G508" s="73"/>
      <c r="H508" s="73"/>
      <c r="I508" s="73"/>
      <c r="J508" s="73"/>
      <c r="K508" s="73"/>
    </row>
    <row r="509" ht="15.75" customHeight="1">
      <c r="C509" s="73"/>
      <c r="D509" s="73"/>
      <c r="E509" s="73"/>
      <c r="F509" s="73"/>
      <c r="G509" s="73"/>
      <c r="H509" s="73"/>
      <c r="I509" s="73"/>
      <c r="J509" s="73"/>
      <c r="K509" s="73"/>
    </row>
    <row r="510" ht="15.75" customHeight="1">
      <c r="C510" s="73"/>
      <c r="D510" s="73"/>
      <c r="E510" s="73"/>
      <c r="F510" s="73"/>
      <c r="G510" s="73"/>
      <c r="H510" s="73"/>
      <c r="I510" s="73"/>
      <c r="J510" s="73"/>
      <c r="K510" s="73"/>
    </row>
    <row r="511" ht="15.75" customHeight="1">
      <c r="C511" s="73"/>
      <c r="D511" s="73"/>
      <c r="E511" s="73"/>
      <c r="F511" s="73"/>
      <c r="G511" s="73"/>
      <c r="H511" s="73"/>
      <c r="I511" s="73"/>
      <c r="J511" s="73"/>
      <c r="K511" s="73"/>
    </row>
    <row r="512" ht="15.75" customHeight="1">
      <c r="C512" s="73"/>
      <c r="D512" s="73"/>
      <c r="E512" s="73"/>
      <c r="F512" s="73"/>
      <c r="G512" s="73"/>
      <c r="H512" s="73"/>
      <c r="I512" s="73"/>
      <c r="J512" s="73"/>
      <c r="K512" s="73"/>
    </row>
    <row r="513" ht="15.75" customHeight="1">
      <c r="C513" s="73"/>
      <c r="D513" s="73"/>
      <c r="E513" s="73"/>
      <c r="F513" s="73"/>
      <c r="G513" s="73"/>
      <c r="H513" s="73"/>
      <c r="I513" s="73"/>
      <c r="J513" s="73"/>
      <c r="K513" s="73"/>
    </row>
    <row r="514" ht="15.75" customHeight="1">
      <c r="C514" s="73"/>
      <c r="D514" s="73"/>
      <c r="E514" s="73"/>
      <c r="F514" s="73"/>
      <c r="G514" s="73"/>
      <c r="H514" s="73"/>
      <c r="I514" s="73"/>
      <c r="J514" s="73"/>
      <c r="K514" s="73"/>
    </row>
    <row r="515" ht="15.75" customHeight="1">
      <c r="C515" s="73"/>
      <c r="D515" s="73"/>
      <c r="E515" s="73"/>
      <c r="F515" s="73"/>
      <c r="G515" s="73"/>
      <c r="H515" s="73"/>
      <c r="I515" s="73"/>
      <c r="J515" s="73"/>
      <c r="K515" s="73"/>
    </row>
    <row r="516" ht="15.75" customHeight="1">
      <c r="C516" s="73"/>
      <c r="D516" s="73"/>
      <c r="E516" s="73"/>
      <c r="F516" s="73"/>
      <c r="G516" s="73"/>
      <c r="H516" s="73"/>
      <c r="I516" s="73"/>
      <c r="J516" s="73"/>
      <c r="K516" s="73"/>
    </row>
    <row r="517" ht="15.75" customHeight="1">
      <c r="C517" s="73"/>
      <c r="D517" s="73"/>
      <c r="E517" s="73"/>
      <c r="F517" s="73"/>
      <c r="G517" s="73"/>
      <c r="H517" s="73"/>
      <c r="I517" s="73"/>
      <c r="J517" s="73"/>
      <c r="K517" s="73"/>
    </row>
    <row r="518" ht="15.75" customHeight="1">
      <c r="C518" s="73"/>
      <c r="D518" s="73"/>
      <c r="E518" s="73"/>
      <c r="F518" s="73"/>
      <c r="G518" s="73"/>
      <c r="H518" s="73"/>
      <c r="I518" s="73"/>
      <c r="J518" s="73"/>
      <c r="K518" s="73"/>
    </row>
    <row r="519" ht="15.75" customHeight="1">
      <c r="C519" s="73"/>
      <c r="D519" s="73"/>
      <c r="E519" s="73"/>
      <c r="F519" s="73"/>
      <c r="G519" s="73"/>
      <c r="H519" s="73"/>
      <c r="I519" s="73"/>
      <c r="J519" s="73"/>
      <c r="K519" s="73"/>
    </row>
    <row r="520" ht="15.75" customHeight="1">
      <c r="C520" s="73"/>
      <c r="D520" s="73"/>
      <c r="E520" s="73"/>
      <c r="F520" s="73"/>
      <c r="G520" s="73"/>
      <c r="H520" s="73"/>
      <c r="I520" s="73"/>
      <c r="J520" s="73"/>
      <c r="K520" s="73"/>
    </row>
    <row r="521" ht="15.75" customHeight="1">
      <c r="C521" s="73"/>
      <c r="D521" s="73"/>
      <c r="E521" s="73"/>
      <c r="F521" s="73"/>
      <c r="G521" s="73"/>
      <c r="H521" s="73"/>
      <c r="I521" s="73"/>
      <c r="J521" s="73"/>
      <c r="K521" s="73"/>
    </row>
    <row r="522" ht="15.75" customHeight="1">
      <c r="C522" s="73"/>
      <c r="D522" s="73"/>
      <c r="E522" s="73"/>
      <c r="F522" s="73"/>
      <c r="G522" s="73"/>
      <c r="H522" s="73"/>
      <c r="I522" s="73"/>
      <c r="J522" s="73"/>
      <c r="K522" s="73"/>
    </row>
    <row r="523" ht="15.75" customHeight="1">
      <c r="C523" s="73"/>
      <c r="D523" s="73"/>
      <c r="E523" s="73"/>
      <c r="F523" s="73"/>
      <c r="G523" s="73"/>
      <c r="H523" s="73"/>
      <c r="I523" s="73"/>
      <c r="J523" s="73"/>
      <c r="K523" s="73"/>
    </row>
    <row r="524" ht="15.75" customHeight="1">
      <c r="C524" s="73"/>
      <c r="D524" s="73"/>
      <c r="E524" s="73"/>
      <c r="F524" s="73"/>
      <c r="G524" s="73"/>
      <c r="H524" s="73"/>
      <c r="I524" s="73"/>
      <c r="J524" s="73"/>
      <c r="K524" s="73"/>
    </row>
    <row r="525" ht="15.75" customHeight="1">
      <c r="C525" s="73"/>
      <c r="D525" s="73"/>
      <c r="E525" s="73"/>
      <c r="F525" s="73"/>
      <c r="G525" s="73"/>
      <c r="H525" s="73"/>
      <c r="I525" s="73"/>
      <c r="J525" s="73"/>
      <c r="K525" s="73"/>
    </row>
    <row r="526" ht="15.75" customHeight="1">
      <c r="C526" s="73"/>
      <c r="D526" s="73"/>
      <c r="E526" s="73"/>
      <c r="F526" s="73"/>
      <c r="G526" s="73"/>
      <c r="H526" s="73"/>
      <c r="I526" s="73"/>
      <c r="J526" s="73"/>
      <c r="K526" s="73"/>
    </row>
    <row r="527" ht="15.75" customHeight="1">
      <c r="C527" s="73"/>
      <c r="D527" s="73"/>
      <c r="E527" s="73"/>
      <c r="F527" s="73"/>
      <c r="G527" s="73"/>
      <c r="H527" s="73"/>
      <c r="I527" s="73"/>
      <c r="J527" s="73"/>
      <c r="K527" s="73"/>
    </row>
    <row r="528" ht="15.75" customHeight="1">
      <c r="C528" s="73"/>
      <c r="D528" s="73"/>
      <c r="E528" s="73"/>
      <c r="F528" s="73"/>
      <c r="G528" s="73"/>
      <c r="H528" s="73"/>
      <c r="I528" s="73"/>
      <c r="J528" s="73"/>
      <c r="K528" s="73"/>
    </row>
    <row r="529" ht="15.75" customHeight="1">
      <c r="C529" s="73"/>
      <c r="D529" s="73"/>
      <c r="E529" s="73"/>
      <c r="F529" s="73"/>
      <c r="G529" s="73"/>
      <c r="H529" s="73"/>
      <c r="I529" s="73"/>
      <c r="J529" s="73"/>
      <c r="K529" s="73"/>
    </row>
    <row r="530" ht="15.75" customHeight="1">
      <c r="C530" s="73"/>
      <c r="D530" s="73"/>
      <c r="E530" s="73"/>
      <c r="F530" s="73"/>
      <c r="G530" s="73"/>
      <c r="H530" s="73"/>
      <c r="I530" s="73"/>
      <c r="J530" s="73"/>
      <c r="K530" s="73"/>
    </row>
    <row r="531" ht="15.75" customHeight="1">
      <c r="C531" s="73"/>
      <c r="D531" s="73"/>
      <c r="E531" s="73"/>
      <c r="F531" s="73"/>
      <c r="G531" s="73"/>
      <c r="H531" s="73"/>
      <c r="I531" s="73"/>
      <c r="J531" s="73"/>
      <c r="K531" s="73"/>
    </row>
    <row r="532" ht="15.75" customHeight="1">
      <c r="C532" s="73"/>
      <c r="D532" s="73"/>
      <c r="E532" s="73"/>
      <c r="F532" s="73"/>
      <c r="G532" s="73"/>
      <c r="H532" s="73"/>
      <c r="I532" s="73"/>
      <c r="J532" s="73"/>
      <c r="K532" s="73"/>
    </row>
    <row r="533" ht="15.75" customHeight="1">
      <c r="C533" s="73"/>
      <c r="D533" s="73"/>
      <c r="E533" s="73"/>
      <c r="F533" s="73"/>
      <c r="G533" s="73"/>
      <c r="H533" s="73"/>
      <c r="I533" s="73"/>
      <c r="J533" s="73"/>
      <c r="K533" s="73"/>
    </row>
    <row r="534" ht="15.75" customHeight="1">
      <c r="C534" s="73"/>
      <c r="D534" s="73"/>
      <c r="E534" s="73"/>
      <c r="F534" s="73"/>
      <c r="G534" s="73"/>
      <c r="H534" s="73"/>
      <c r="I534" s="73"/>
      <c r="J534" s="73"/>
      <c r="K534" s="73"/>
    </row>
    <row r="535" ht="15.75" customHeight="1">
      <c r="C535" s="73"/>
      <c r="D535" s="73"/>
      <c r="E535" s="73"/>
      <c r="F535" s="73"/>
      <c r="G535" s="73"/>
      <c r="H535" s="73"/>
      <c r="I535" s="73"/>
      <c r="J535" s="73"/>
      <c r="K535" s="73"/>
    </row>
    <row r="536" ht="15.75" customHeight="1">
      <c r="C536" s="73"/>
      <c r="D536" s="73"/>
      <c r="E536" s="73"/>
      <c r="F536" s="73"/>
      <c r="G536" s="73"/>
      <c r="H536" s="73"/>
      <c r="I536" s="73"/>
      <c r="J536" s="73"/>
      <c r="K536" s="73"/>
    </row>
    <row r="537" ht="15.75" customHeight="1">
      <c r="C537" s="73"/>
      <c r="D537" s="73"/>
      <c r="E537" s="73"/>
      <c r="F537" s="73"/>
      <c r="G537" s="73"/>
      <c r="H537" s="73"/>
      <c r="I537" s="73"/>
      <c r="J537" s="73"/>
      <c r="K537" s="73"/>
    </row>
    <row r="538" ht="15.75" customHeight="1">
      <c r="C538" s="73"/>
      <c r="D538" s="73"/>
      <c r="E538" s="73"/>
      <c r="F538" s="73"/>
      <c r="G538" s="73"/>
      <c r="H538" s="73"/>
      <c r="I538" s="73"/>
      <c r="J538" s="73"/>
      <c r="K538" s="73"/>
    </row>
    <row r="539" ht="15.75" customHeight="1">
      <c r="C539" s="73"/>
      <c r="D539" s="73"/>
      <c r="E539" s="73"/>
      <c r="F539" s="73"/>
      <c r="G539" s="73"/>
      <c r="H539" s="73"/>
      <c r="I539" s="73"/>
      <c r="J539" s="73"/>
      <c r="K539" s="73"/>
    </row>
    <row r="540" ht="15.75" customHeight="1">
      <c r="C540" s="73"/>
      <c r="D540" s="73"/>
      <c r="E540" s="73"/>
      <c r="F540" s="73"/>
      <c r="G540" s="73"/>
      <c r="H540" s="73"/>
      <c r="I540" s="73"/>
      <c r="J540" s="73"/>
      <c r="K540" s="73"/>
    </row>
    <row r="541" ht="15.75" customHeight="1">
      <c r="C541" s="73"/>
      <c r="D541" s="73"/>
      <c r="E541" s="73"/>
      <c r="F541" s="73"/>
      <c r="G541" s="73"/>
      <c r="H541" s="73"/>
      <c r="I541" s="73"/>
      <c r="J541" s="73"/>
      <c r="K541" s="73"/>
    </row>
    <row r="542" ht="15.75" customHeight="1">
      <c r="C542" s="73"/>
      <c r="D542" s="73"/>
      <c r="E542" s="73"/>
      <c r="F542" s="73"/>
      <c r="G542" s="73"/>
      <c r="H542" s="73"/>
      <c r="I542" s="73"/>
      <c r="J542" s="73"/>
      <c r="K542" s="73"/>
    </row>
    <row r="543" ht="15.75" customHeight="1">
      <c r="C543" s="73"/>
      <c r="D543" s="73"/>
      <c r="E543" s="73"/>
      <c r="F543" s="73"/>
      <c r="G543" s="73"/>
      <c r="H543" s="73"/>
      <c r="I543" s="73"/>
      <c r="J543" s="73"/>
      <c r="K543" s="73"/>
    </row>
    <row r="544" ht="15.75" customHeight="1">
      <c r="C544" s="73"/>
      <c r="D544" s="73"/>
      <c r="E544" s="73"/>
      <c r="F544" s="73"/>
      <c r="G544" s="73"/>
      <c r="H544" s="73"/>
      <c r="I544" s="73"/>
      <c r="J544" s="73"/>
      <c r="K544" s="73"/>
    </row>
    <row r="545" ht="15.75" customHeight="1">
      <c r="C545" s="73"/>
      <c r="D545" s="73"/>
      <c r="E545" s="73"/>
      <c r="F545" s="73"/>
      <c r="G545" s="73"/>
      <c r="H545" s="73"/>
      <c r="I545" s="73"/>
      <c r="J545" s="73"/>
      <c r="K545" s="73"/>
    </row>
    <row r="546" ht="15.75" customHeight="1">
      <c r="C546" s="73"/>
      <c r="D546" s="73"/>
      <c r="E546" s="73"/>
      <c r="F546" s="73"/>
      <c r="G546" s="73"/>
      <c r="H546" s="73"/>
      <c r="I546" s="73"/>
      <c r="J546" s="73"/>
      <c r="K546" s="73"/>
    </row>
    <row r="547" ht="15.75" customHeight="1">
      <c r="C547" s="73"/>
      <c r="D547" s="73"/>
      <c r="E547" s="73"/>
      <c r="F547" s="73"/>
      <c r="G547" s="73"/>
      <c r="H547" s="73"/>
      <c r="I547" s="73"/>
      <c r="J547" s="73"/>
      <c r="K547" s="73"/>
    </row>
    <row r="548" ht="15.75" customHeight="1">
      <c r="C548" s="73"/>
      <c r="D548" s="73"/>
      <c r="E548" s="73"/>
      <c r="F548" s="73"/>
      <c r="G548" s="73"/>
      <c r="H548" s="73"/>
      <c r="I548" s="73"/>
      <c r="J548" s="73"/>
      <c r="K548" s="73"/>
    </row>
    <row r="549" ht="15.75" customHeight="1">
      <c r="C549" s="73"/>
      <c r="D549" s="73"/>
      <c r="E549" s="73"/>
      <c r="F549" s="73"/>
      <c r="G549" s="73"/>
      <c r="H549" s="73"/>
      <c r="I549" s="73"/>
      <c r="J549" s="73"/>
      <c r="K549" s="73"/>
    </row>
    <row r="550" ht="15.75" customHeight="1">
      <c r="C550" s="73"/>
      <c r="D550" s="73"/>
      <c r="E550" s="73"/>
      <c r="F550" s="73"/>
      <c r="G550" s="73"/>
      <c r="H550" s="73"/>
      <c r="I550" s="73"/>
      <c r="J550" s="73"/>
      <c r="K550" s="73"/>
    </row>
    <row r="551" ht="15.75" customHeight="1">
      <c r="C551" s="73"/>
      <c r="D551" s="73"/>
      <c r="E551" s="73"/>
      <c r="F551" s="73"/>
      <c r="G551" s="73"/>
      <c r="H551" s="73"/>
      <c r="I551" s="73"/>
      <c r="J551" s="73"/>
      <c r="K551" s="73"/>
    </row>
    <row r="552" ht="15.75" customHeight="1">
      <c r="C552" s="73"/>
      <c r="D552" s="73"/>
      <c r="E552" s="73"/>
      <c r="F552" s="73"/>
      <c r="G552" s="73"/>
      <c r="H552" s="73"/>
      <c r="I552" s="73"/>
      <c r="J552" s="73"/>
      <c r="K552" s="73"/>
    </row>
    <row r="553" ht="15.75" customHeight="1">
      <c r="C553" s="73"/>
      <c r="D553" s="73"/>
      <c r="E553" s="73"/>
      <c r="F553" s="73"/>
      <c r="G553" s="73"/>
      <c r="H553" s="73"/>
      <c r="I553" s="73"/>
      <c r="J553" s="73"/>
      <c r="K553" s="73"/>
    </row>
    <row r="554" ht="15.75" customHeight="1">
      <c r="C554" s="73"/>
      <c r="D554" s="73"/>
      <c r="E554" s="73"/>
      <c r="F554" s="73"/>
      <c r="G554" s="73"/>
      <c r="H554" s="73"/>
      <c r="I554" s="73"/>
      <c r="J554" s="73"/>
      <c r="K554" s="73"/>
    </row>
    <row r="555" ht="15.75" customHeight="1">
      <c r="C555" s="73"/>
      <c r="D555" s="73"/>
      <c r="E555" s="73"/>
      <c r="F555" s="73"/>
      <c r="G555" s="73"/>
      <c r="H555" s="73"/>
      <c r="I555" s="73"/>
      <c r="J555" s="73"/>
      <c r="K555" s="73"/>
    </row>
    <row r="556" ht="15.75" customHeight="1">
      <c r="C556" s="73"/>
      <c r="D556" s="73"/>
      <c r="E556" s="73"/>
      <c r="F556" s="73"/>
      <c r="G556" s="73"/>
      <c r="H556" s="73"/>
      <c r="I556" s="73"/>
      <c r="J556" s="73"/>
      <c r="K556" s="73"/>
    </row>
    <row r="557" ht="15.75" customHeight="1">
      <c r="C557" s="73"/>
      <c r="D557" s="73"/>
      <c r="E557" s="73"/>
      <c r="F557" s="73"/>
      <c r="G557" s="73"/>
      <c r="H557" s="73"/>
      <c r="I557" s="73"/>
      <c r="J557" s="73"/>
      <c r="K557" s="73"/>
    </row>
    <row r="558" ht="15.75" customHeight="1">
      <c r="C558" s="73"/>
      <c r="D558" s="73"/>
      <c r="E558" s="73"/>
      <c r="F558" s="73"/>
      <c r="G558" s="73"/>
      <c r="H558" s="73"/>
      <c r="I558" s="73"/>
      <c r="J558" s="73"/>
      <c r="K558" s="73"/>
    </row>
    <row r="559" ht="15.75" customHeight="1">
      <c r="C559" s="73"/>
      <c r="D559" s="73"/>
      <c r="E559" s="73"/>
      <c r="F559" s="73"/>
      <c r="G559" s="73"/>
      <c r="H559" s="73"/>
      <c r="I559" s="73"/>
      <c r="J559" s="73"/>
      <c r="K559" s="73"/>
    </row>
    <row r="560" ht="15.75" customHeight="1">
      <c r="C560" s="73"/>
      <c r="D560" s="73"/>
      <c r="E560" s="73"/>
      <c r="F560" s="73"/>
      <c r="G560" s="73"/>
      <c r="H560" s="73"/>
      <c r="I560" s="73"/>
      <c r="J560" s="73"/>
      <c r="K560" s="73"/>
    </row>
    <row r="561" ht="15.75" customHeight="1">
      <c r="C561" s="73"/>
      <c r="D561" s="73"/>
      <c r="E561" s="73"/>
      <c r="F561" s="73"/>
      <c r="G561" s="73"/>
      <c r="H561" s="73"/>
      <c r="I561" s="73"/>
      <c r="J561" s="73"/>
      <c r="K561" s="73"/>
    </row>
    <row r="562" ht="15.75" customHeight="1">
      <c r="C562" s="73"/>
      <c r="D562" s="73"/>
      <c r="E562" s="73"/>
      <c r="F562" s="73"/>
      <c r="G562" s="73"/>
      <c r="H562" s="73"/>
      <c r="I562" s="73"/>
      <c r="J562" s="73"/>
      <c r="K562" s="73"/>
    </row>
    <row r="563" ht="15.75" customHeight="1">
      <c r="C563" s="73"/>
      <c r="D563" s="73"/>
      <c r="E563" s="73"/>
      <c r="F563" s="73"/>
      <c r="G563" s="73"/>
      <c r="H563" s="73"/>
      <c r="I563" s="73"/>
      <c r="J563" s="73"/>
      <c r="K563" s="73"/>
    </row>
    <row r="564" ht="15.75" customHeight="1">
      <c r="C564" s="73"/>
      <c r="D564" s="73"/>
      <c r="E564" s="73"/>
      <c r="F564" s="73"/>
      <c r="G564" s="73"/>
      <c r="H564" s="73"/>
      <c r="I564" s="73"/>
      <c r="J564" s="73"/>
      <c r="K564" s="73"/>
    </row>
    <row r="565" ht="15.75" customHeight="1">
      <c r="C565" s="73"/>
      <c r="D565" s="73"/>
      <c r="E565" s="73"/>
      <c r="F565" s="73"/>
      <c r="G565" s="73"/>
      <c r="H565" s="73"/>
      <c r="I565" s="73"/>
      <c r="J565" s="73"/>
      <c r="K565" s="73"/>
    </row>
    <row r="566" ht="15.75" customHeight="1">
      <c r="C566" s="73"/>
      <c r="D566" s="73"/>
      <c r="E566" s="73"/>
      <c r="F566" s="73"/>
      <c r="G566" s="73"/>
      <c r="H566" s="73"/>
      <c r="I566" s="73"/>
      <c r="J566" s="73"/>
      <c r="K566" s="73"/>
    </row>
    <row r="567" ht="15.75" customHeight="1">
      <c r="C567" s="73"/>
      <c r="D567" s="73"/>
      <c r="E567" s="73"/>
      <c r="F567" s="73"/>
      <c r="G567" s="73"/>
      <c r="H567" s="73"/>
      <c r="I567" s="73"/>
      <c r="J567" s="73"/>
      <c r="K567" s="73"/>
    </row>
    <row r="568" ht="15.75" customHeight="1">
      <c r="C568" s="73"/>
      <c r="D568" s="73"/>
      <c r="E568" s="73"/>
      <c r="F568" s="73"/>
      <c r="G568" s="73"/>
      <c r="H568" s="73"/>
      <c r="I568" s="73"/>
      <c r="J568" s="73"/>
      <c r="K568" s="73"/>
    </row>
    <row r="569" ht="15.75" customHeight="1">
      <c r="C569" s="73"/>
      <c r="D569" s="73"/>
      <c r="E569" s="73"/>
      <c r="F569" s="73"/>
      <c r="G569" s="73"/>
      <c r="H569" s="73"/>
      <c r="I569" s="73"/>
      <c r="J569" s="73"/>
      <c r="K569" s="73"/>
    </row>
    <row r="570" ht="15.75" customHeight="1">
      <c r="C570" s="73"/>
      <c r="D570" s="73"/>
      <c r="E570" s="73"/>
      <c r="F570" s="73"/>
      <c r="G570" s="73"/>
      <c r="H570" s="73"/>
      <c r="I570" s="73"/>
      <c r="J570" s="73"/>
      <c r="K570" s="73"/>
    </row>
    <row r="571" ht="15.75" customHeight="1">
      <c r="C571" s="73"/>
      <c r="D571" s="73"/>
      <c r="E571" s="73"/>
      <c r="F571" s="73"/>
      <c r="G571" s="73"/>
      <c r="H571" s="73"/>
      <c r="I571" s="73"/>
      <c r="J571" s="73"/>
      <c r="K571" s="73"/>
    </row>
    <row r="572" ht="15.75" customHeight="1">
      <c r="C572" s="73"/>
      <c r="D572" s="73"/>
      <c r="E572" s="73"/>
      <c r="F572" s="73"/>
      <c r="G572" s="73"/>
      <c r="H572" s="73"/>
      <c r="I572" s="73"/>
      <c r="J572" s="73"/>
      <c r="K572" s="73"/>
    </row>
    <row r="573" ht="15.75" customHeight="1">
      <c r="C573" s="73"/>
      <c r="D573" s="73"/>
      <c r="E573" s="73"/>
      <c r="F573" s="73"/>
      <c r="G573" s="73"/>
      <c r="H573" s="73"/>
      <c r="I573" s="73"/>
      <c r="J573" s="73"/>
      <c r="K573" s="73"/>
    </row>
    <row r="574" ht="15.75" customHeight="1">
      <c r="C574" s="73"/>
      <c r="D574" s="73"/>
      <c r="E574" s="73"/>
      <c r="F574" s="73"/>
      <c r="G574" s="73"/>
      <c r="H574" s="73"/>
      <c r="I574" s="73"/>
      <c r="J574" s="73"/>
      <c r="K574" s="73"/>
    </row>
    <row r="575" ht="15.75" customHeight="1">
      <c r="C575" s="73"/>
      <c r="D575" s="73"/>
      <c r="E575" s="73"/>
      <c r="F575" s="73"/>
      <c r="G575" s="73"/>
      <c r="H575" s="73"/>
      <c r="I575" s="73"/>
      <c r="J575" s="73"/>
      <c r="K575" s="73"/>
    </row>
    <row r="576" ht="15.75" customHeight="1">
      <c r="C576" s="73"/>
      <c r="D576" s="73"/>
      <c r="E576" s="73"/>
      <c r="F576" s="73"/>
      <c r="G576" s="73"/>
      <c r="H576" s="73"/>
      <c r="I576" s="73"/>
      <c r="J576" s="73"/>
      <c r="K576" s="73"/>
    </row>
    <row r="577" ht="15.75" customHeight="1">
      <c r="C577" s="73"/>
      <c r="D577" s="73"/>
      <c r="E577" s="73"/>
      <c r="F577" s="73"/>
      <c r="G577" s="73"/>
      <c r="H577" s="73"/>
      <c r="I577" s="73"/>
      <c r="J577" s="73"/>
      <c r="K577" s="73"/>
    </row>
    <row r="578" ht="15.75" customHeight="1">
      <c r="C578" s="73"/>
      <c r="D578" s="73"/>
      <c r="E578" s="73"/>
      <c r="F578" s="73"/>
      <c r="G578" s="73"/>
      <c r="H578" s="73"/>
      <c r="I578" s="73"/>
      <c r="J578" s="73"/>
      <c r="K578" s="73"/>
    </row>
    <row r="579" ht="15.75" customHeight="1">
      <c r="C579" s="73"/>
      <c r="D579" s="73"/>
      <c r="E579" s="73"/>
      <c r="F579" s="73"/>
      <c r="G579" s="73"/>
      <c r="H579" s="73"/>
      <c r="I579" s="73"/>
      <c r="J579" s="73"/>
      <c r="K579" s="73"/>
    </row>
    <row r="580" ht="15.75" customHeight="1">
      <c r="C580" s="73"/>
      <c r="D580" s="73"/>
      <c r="E580" s="73"/>
      <c r="F580" s="73"/>
      <c r="G580" s="73"/>
      <c r="H580" s="73"/>
      <c r="I580" s="73"/>
      <c r="J580" s="73"/>
      <c r="K580" s="73"/>
    </row>
    <row r="581" ht="15.75" customHeight="1">
      <c r="C581" s="73"/>
      <c r="D581" s="73"/>
      <c r="E581" s="73"/>
      <c r="F581" s="73"/>
      <c r="G581" s="73"/>
      <c r="H581" s="73"/>
      <c r="I581" s="73"/>
      <c r="J581" s="73"/>
      <c r="K581" s="73"/>
    </row>
    <row r="582" ht="15.75" customHeight="1">
      <c r="C582" s="73"/>
      <c r="D582" s="73"/>
      <c r="E582" s="73"/>
      <c r="F582" s="73"/>
      <c r="G582" s="73"/>
      <c r="H582" s="73"/>
      <c r="I582" s="73"/>
      <c r="J582" s="73"/>
      <c r="K582" s="73"/>
    </row>
    <row r="583" ht="15.75" customHeight="1">
      <c r="C583" s="73"/>
      <c r="D583" s="73"/>
      <c r="E583" s="73"/>
      <c r="F583" s="73"/>
      <c r="G583" s="73"/>
      <c r="H583" s="73"/>
      <c r="I583" s="73"/>
      <c r="J583" s="73"/>
      <c r="K583" s="73"/>
    </row>
    <row r="584" ht="15.75" customHeight="1">
      <c r="C584" s="73"/>
      <c r="D584" s="73"/>
      <c r="E584" s="73"/>
      <c r="F584" s="73"/>
      <c r="G584" s="73"/>
      <c r="H584" s="73"/>
      <c r="I584" s="73"/>
      <c r="J584" s="73"/>
      <c r="K584" s="73"/>
    </row>
    <row r="585" ht="15.75" customHeight="1">
      <c r="C585" s="73"/>
      <c r="D585" s="73"/>
      <c r="E585" s="73"/>
      <c r="F585" s="73"/>
      <c r="G585" s="73"/>
      <c r="H585" s="73"/>
      <c r="I585" s="73"/>
      <c r="J585" s="73"/>
      <c r="K585" s="73"/>
    </row>
    <row r="586" ht="15.75" customHeight="1">
      <c r="C586" s="73"/>
      <c r="D586" s="73"/>
      <c r="E586" s="73"/>
      <c r="F586" s="73"/>
      <c r="G586" s="73"/>
      <c r="H586" s="73"/>
      <c r="I586" s="73"/>
      <c r="J586" s="73"/>
      <c r="K586" s="73"/>
    </row>
    <row r="587" ht="15.75" customHeight="1">
      <c r="C587" s="73"/>
      <c r="D587" s="73"/>
      <c r="E587" s="73"/>
      <c r="F587" s="73"/>
      <c r="G587" s="73"/>
      <c r="H587" s="73"/>
      <c r="I587" s="73"/>
      <c r="J587" s="73"/>
      <c r="K587" s="73"/>
    </row>
    <row r="588" ht="15.75" customHeight="1">
      <c r="C588" s="73"/>
      <c r="D588" s="73"/>
      <c r="E588" s="73"/>
      <c r="F588" s="73"/>
      <c r="G588" s="73"/>
      <c r="H588" s="73"/>
      <c r="I588" s="73"/>
      <c r="J588" s="73"/>
      <c r="K588" s="73"/>
    </row>
    <row r="589" ht="15.75" customHeight="1">
      <c r="C589" s="73"/>
      <c r="D589" s="73"/>
      <c r="E589" s="73"/>
      <c r="F589" s="73"/>
      <c r="G589" s="73"/>
      <c r="H589" s="73"/>
      <c r="I589" s="73"/>
      <c r="J589" s="73"/>
      <c r="K589" s="73"/>
    </row>
    <row r="590" ht="15.75" customHeight="1">
      <c r="C590" s="73"/>
      <c r="D590" s="73"/>
      <c r="E590" s="73"/>
      <c r="F590" s="73"/>
      <c r="G590" s="73"/>
      <c r="H590" s="73"/>
      <c r="I590" s="73"/>
      <c r="J590" s="73"/>
      <c r="K590" s="73"/>
    </row>
    <row r="591" ht="15.75" customHeight="1">
      <c r="C591" s="73"/>
      <c r="D591" s="73"/>
      <c r="E591" s="73"/>
      <c r="F591" s="73"/>
      <c r="G591" s="73"/>
      <c r="H591" s="73"/>
      <c r="I591" s="73"/>
      <c r="J591" s="73"/>
      <c r="K591" s="73"/>
    </row>
    <row r="592" ht="15.75" customHeight="1">
      <c r="C592" s="73"/>
      <c r="D592" s="73"/>
      <c r="E592" s="73"/>
      <c r="F592" s="73"/>
      <c r="G592" s="73"/>
      <c r="H592" s="73"/>
      <c r="I592" s="73"/>
      <c r="J592" s="73"/>
      <c r="K592" s="73"/>
    </row>
    <row r="593" ht="15.75" customHeight="1">
      <c r="C593" s="73"/>
      <c r="D593" s="73"/>
      <c r="E593" s="73"/>
      <c r="F593" s="73"/>
      <c r="G593" s="73"/>
      <c r="H593" s="73"/>
      <c r="I593" s="73"/>
      <c r="J593" s="73"/>
      <c r="K593" s="73"/>
    </row>
    <row r="594" ht="15.75" customHeight="1">
      <c r="C594" s="73"/>
      <c r="D594" s="73"/>
      <c r="E594" s="73"/>
      <c r="F594" s="73"/>
      <c r="G594" s="73"/>
      <c r="H594" s="73"/>
      <c r="I594" s="73"/>
      <c r="J594" s="73"/>
      <c r="K594" s="73"/>
    </row>
    <row r="595" ht="15.75" customHeight="1">
      <c r="C595" s="73"/>
      <c r="D595" s="73"/>
      <c r="E595" s="73"/>
      <c r="F595" s="73"/>
      <c r="G595" s="73"/>
      <c r="H595" s="73"/>
      <c r="I595" s="73"/>
      <c r="J595" s="73"/>
      <c r="K595" s="73"/>
    </row>
    <row r="596" ht="15.75" customHeight="1">
      <c r="C596" s="73"/>
      <c r="D596" s="73"/>
      <c r="E596" s="73"/>
      <c r="F596" s="73"/>
      <c r="G596" s="73"/>
      <c r="H596" s="73"/>
      <c r="I596" s="73"/>
      <c r="J596" s="73"/>
      <c r="K596" s="73"/>
    </row>
    <row r="597" ht="15.75" customHeight="1">
      <c r="C597" s="73"/>
      <c r="D597" s="73"/>
      <c r="E597" s="73"/>
      <c r="F597" s="73"/>
      <c r="G597" s="73"/>
      <c r="H597" s="73"/>
      <c r="I597" s="73"/>
      <c r="J597" s="73"/>
      <c r="K597" s="73"/>
    </row>
    <row r="598" ht="15.75" customHeight="1">
      <c r="C598" s="73"/>
      <c r="D598" s="73"/>
      <c r="E598" s="73"/>
      <c r="F598" s="73"/>
      <c r="G598" s="73"/>
      <c r="H598" s="73"/>
      <c r="I598" s="73"/>
      <c r="J598" s="73"/>
      <c r="K598" s="73"/>
    </row>
    <row r="599" ht="15.75" customHeight="1">
      <c r="C599" s="73"/>
      <c r="D599" s="73"/>
      <c r="E599" s="73"/>
      <c r="F599" s="73"/>
      <c r="G599" s="73"/>
      <c r="H599" s="73"/>
      <c r="I599" s="73"/>
      <c r="J599" s="73"/>
      <c r="K599" s="73"/>
    </row>
    <row r="600" ht="15.75" customHeight="1">
      <c r="C600" s="73"/>
      <c r="D600" s="73"/>
      <c r="E600" s="73"/>
      <c r="F600" s="73"/>
      <c r="G600" s="73"/>
      <c r="H600" s="73"/>
      <c r="I600" s="73"/>
      <c r="J600" s="73"/>
      <c r="K600" s="73"/>
    </row>
    <row r="601" ht="15.75" customHeight="1">
      <c r="C601" s="73"/>
      <c r="D601" s="73"/>
      <c r="E601" s="73"/>
      <c r="F601" s="73"/>
      <c r="G601" s="73"/>
      <c r="H601" s="73"/>
      <c r="I601" s="73"/>
      <c r="J601" s="73"/>
      <c r="K601" s="73"/>
    </row>
    <row r="602" ht="15.75" customHeight="1">
      <c r="C602" s="73"/>
      <c r="D602" s="73"/>
      <c r="E602" s="73"/>
      <c r="F602" s="73"/>
      <c r="G602" s="73"/>
      <c r="H602" s="73"/>
      <c r="I602" s="73"/>
      <c r="J602" s="73"/>
      <c r="K602" s="73"/>
    </row>
    <row r="603" ht="15.75" customHeight="1">
      <c r="C603" s="73"/>
      <c r="D603" s="73"/>
      <c r="E603" s="73"/>
      <c r="F603" s="73"/>
      <c r="G603" s="73"/>
      <c r="H603" s="73"/>
      <c r="I603" s="73"/>
      <c r="J603" s="73"/>
      <c r="K603" s="73"/>
    </row>
    <row r="604" ht="15.75" customHeight="1">
      <c r="C604" s="73"/>
      <c r="D604" s="73"/>
      <c r="E604" s="73"/>
      <c r="F604" s="73"/>
      <c r="G604" s="73"/>
      <c r="H604" s="73"/>
      <c r="I604" s="73"/>
      <c r="J604" s="73"/>
      <c r="K604" s="73"/>
    </row>
    <row r="605" ht="15.75" customHeight="1">
      <c r="C605" s="73"/>
      <c r="D605" s="73"/>
      <c r="E605" s="73"/>
      <c r="F605" s="73"/>
      <c r="G605" s="73"/>
      <c r="H605" s="73"/>
      <c r="I605" s="73"/>
      <c r="J605" s="73"/>
      <c r="K605" s="73"/>
    </row>
    <row r="606" ht="15.75" customHeight="1">
      <c r="C606" s="73"/>
      <c r="D606" s="73"/>
      <c r="E606" s="73"/>
      <c r="F606" s="73"/>
      <c r="G606" s="73"/>
      <c r="H606" s="73"/>
      <c r="I606" s="73"/>
      <c r="J606" s="73"/>
      <c r="K606" s="73"/>
    </row>
    <row r="607" ht="15.75" customHeight="1">
      <c r="C607" s="73"/>
      <c r="D607" s="73"/>
      <c r="E607" s="73"/>
      <c r="F607" s="73"/>
      <c r="G607" s="73"/>
      <c r="H607" s="73"/>
      <c r="I607" s="73"/>
      <c r="J607" s="73"/>
      <c r="K607" s="73"/>
    </row>
    <row r="608" ht="15.75" customHeight="1">
      <c r="C608" s="73"/>
      <c r="D608" s="73"/>
      <c r="E608" s="73"/>
      <c r="F608" s="73"/>
      <c r="G608" s="73"/>
      <c r="H608" s="73"/>
      <c r="I608" s="73"/>
      <c r="J608" s="73"/>
      <c r="K608" s="73"/>
    </row>
    <row r="609" ht="15.75" customHeight="1">
      <c r="C609" s="73"/>
      <c r="D609" s="73"/>
      <c r="E609" s="73"/>
      <c r="F609" s="73"/>
      <c r="G609" s="73"/>
      <c r="H609" s="73"/>
      <c r="I609" s="73"/>
      <c r="J609" s="73"/>
      <c r="K609" s="73"/>
    </row>
    <row r="610" ht="15.75" customHeight="1">
      <c r="C610" s="73"/>
      <c r="D610" s="73"/>
      <c r="E610" s="73"/>
      <c r="F610" s="73"/>
      <c r="G610" s="73"/>
      <c r="H610" s="73"/>
      <c r="I610" s="73"/>
      <c r="J610" s="73"/>
      <c r="K610" s="73"/>
    </row>
    <row r="611" ht="15.75" customHeight="1">
      <c r="C611" s="73"/>
      <c r="D611" s="73"/>
      <c r="E611" s="73"/>
      <c r="F611" s="73"/>
      <c r="G611" s="73"/>
      <c r="H611" s="73"/>
      <c r="I611" s="73"/>
      <c r="J611" s="73"/>
      <c r="K611" s="73"/>
    </row>
    <row r="612" ht="15.75" customHeight="1">
      <c r="C612" s="73"/>
      <c r="D612" s="73"/>
      <c r="E612" s="73"/>
      <c r="F612" s="73"/>
      <c r="G612" s="73"/>
      <c r="H612" s="73"/>
      <c r="I612" s="73"/>
      <c r="J612" s="73"/>
      <c r="K612" s="73"/>
    </row>
    <row r="613" ht="15.75" customHeight="1">
      <c r="C613" s="73"/>
      <c r="D613" s="73"/>
      <c r="E613" s="73"/>
      <c r="F613" s="73"/>
      <c r="G613" s="73"/>
      <c r="H613" s="73"/>
      <c r="I613" s="73"/>
      <c r="J613" s="73"/>
      <c r="K613" s="73"/>
    </row>
    <row r="614" ht="15.75" customHeight="1">
      <c r="C614" s="73"/>
      <c r="D614" s="73"/>
      <c r="E614" s="73"/>
      <c r="F614" s="73"/>
      <c r="G614" s="73"/>
      <c r="H614" s="73"/>
      <c r="I614" s="73"/>
      <c r="J614" s="73"/>
      <c r="K614" s="73"/>
    </row>
    <row r="615" ht="15.75" customHeight="1">
      <c r="C615" s="73"/>
      <c r="D615" s="73"/>
      <c r="E615" s="73"/>
      <c r="F615" s="73"/>
      <c r="G615" s="73"/>
      <c r="H615" s="73"/>
      <c r="I615" s="73"/>
      <c r="J615" s="73"/>
      <c r="K615" s="73"/>
    </row>
    <row r="616" ht="15.75" customHeight="1">
      <c r="C616" s="73"/>
      <c r="D616" s="73"/>
      <c r="E616" s="73"/>
      <c r="F616" s="73"/>
      <c r="G616" s="73"/>
      <c r="H616" s="73"/>
      <c r="I616" s="73"/>
      <c r="J616" s="73"/>
      <c r="K616" s="73"/>
    </row>
    <row r="617" ht="15.75" customHeight="1">
      <c r="C617" s="73"/>
      <c r="D617" s="73"/>
      <c r="E617" s="73"/>
      <c r="F617" s="73"/>
      <c r="G617" s="73"/>
      <c r="H617" s="73"/>
      <c r="I617" s="73"/>
      <c r="J617" s="73"/>
      <c r="K617" s="73"/>
    </row>
    <row r="618" ht="15.75" customHeight="1">
      <c r="C618" s="73"/>
      <c r="D618" s="73"/>
      <c r="E618" s="73"/>
      <c r="F618" s="73"/>
      <c r="G618" s="73"/>
      <c r="H618" s="73"/>
      <c r="I618" s="73"/>
      <c r="J618" s="73"/>
      <c r="K618" s="73"/>
    </row>
    <row r="619" ht="15.75" customHeight="1">
      <c r="C619" s="73"/>
      <c r="D619" s="73"/>
      <c r="E619" s="73"/>
      <c r="F619" s="73"/>
      <c r="G619" s="73"/>
      <c r="H619" s="73"/>
      <c r="I619" s="73"/>
      <c r="J619" s="73"/>
      <c r="K619" s="73"/>
    </row>
    <row r="620" ht="15.75" customHeight="1">
      <c r="C620" s="73"/>
      <c r="D620" s="73"/>
      <c r="E620" s="73"/>
      <c r="F620" s="73"/>
      <c r="G620" s="73"/>
      <c r="H620" s="73"/>
      <c r="I620" s="73"/>
      <c r="J620" s="73"/>
      <c r="K620" s="73"/>
    </row>
    <row r="621" ht="15.75" customHeight="1">
      <c r="C621" s="73"/>
      <c r="D621" s="73"/>
      <c r="E621" s="73"/>
      <c r="F621" s="73"/>
      <c r="G621" s="73"/>
      <c r="H621" s="73"/>
      <c r="I621" s="73"/>
      <c r="J621" s="73"/>
      <c r="K621" s="73"/>
    </row>
    <row r="622" ht="15.75" customHeight="1">
      <c r="C622" s="73"/>
      <c r="D622" s="73"/>
      <c r="E622" s="73"/>
      <c r="F622" s="73"/>
      <c r="G622" s="73"/>
      <c r="H622" s="73"/>
      <c r="I622" s="73"/>
      <c r="J622" s="73"/>
      <c r="K622" s="73"/>
    </row>
    <row r="623" ht="15.75" customHeight="1">
      <c r="C623" s="73"/>
      <c r="D623" s="73"/>
      <c r="E623" s="73"/>
      <c r="F623" s="73"/>
      <c r="G623" s="73"/>
      <c r="H623" s="73"/>
      <c r="I623" s="73"/>
      <c r="J623" s="73"/>
      <c r="K623" s="73"/>
    </row>
    <row r="624" ht="15.75" customHeight="1">
      <c r="C624" s="73"/>
      <c r="D624" s="73"/>
      <c r="E624" s="73"/>
      <c r="F624" s="73"/>
      <c r="G624" s="73"/>
      <c r="H624" s="73"/>
      <c r="I624" s="73"/>
      <c r="J624" s="73"/>
      <c r="K624" s="73"/>
    </row>
    <row r="625" ht="15.75" customHeight="1">
      <c r="C625" s="73"/>
      <c r="D625" s="73"/>
      <c r="E625" s="73"/>
      <c r="F625" s="73"/>
      <c r="G625" s="73"/>
      <c r="H625" s="73"/>
      <c r="I625" s="73"/>
      <c r="J625" s="73"/>
      <c r="K625" s="73"/>
    </row>
    <row r="626" ht="15.75" customHeight="1">
      <c r="C626" s="73"/>
      <c r="D626" s="73"/>
      <c r="E626" s="73"/>
      <c r="F626" s="73"/>
      <c r="G626" s="73"/>
      <c r="H626" s="73"/>
      <c r="I626" s="73"/>
      <c r="J626" s="73"/>
      <c r="K626" s="73"/>
    </row>
    <row r="627" ht="15.75" customHeight="1">
      <c r="C627" s="73"/>
      <c r="D627" s="73"/>
      <c r="E627" s="73"/>
      <c r="F627" s="73"/>
      <c r="G627" s="73"/>
      <c r="H627" s="73"/>
      <c r="I627" s="73"/>
      <c r="J627" s="73"/>
      <c r="K627" s="73"/>
    </row>
    <row r="628" ht="15.75" customHeight="1">
      <c r="C628" s="73"/>
      <c r="D628" s="73"/>
      <c r="E628" s="73"/>
      <c r="F628" s="73"/>
      <c r="G628" s="73"/>
      <c r="H628" s="73"/>
      <c r="I628" s="73"/>
      <c r="J628" s="73"/>
      <c r="K628" s="73"/>
    </row>
    <row r="629" ht="15.75" customHeight="1">
      <c r="C629" s="73"/>
      <c r="D629" s="73"/>
      <c r="E629" s="73"/>
      <c r="F629" s="73"/>
      <c r="G629" s="73"/>
      <c r="H629" s="73"/>
      <c r="I629" s="73"/>
      <c r="J629" s="73"/>
      <c r="K629" s="73"/>
    </row>
    <row r="630" ht="15.75" customHeight="1">
      <c r="C630" s="73"/>
      <c r="D630" s="73"/>
      <c r="E630" s="73"/>
      <c r="F630" s="73"/>
      <c r="G630" s="73"/>
      <c r="H630" s="73"/>
      <c r="I630" s="73"/>
      <c r="J630" s="73"/>
      <c r="K630" s="73"/>
    </row>
    <row r="631" ht="15.75" customHeight="1">
      <c r="C631" s="73"/>
      <c r="D631" s="73"/>
      <c r="E631" s="73"/>
      <c r="F631" s="73"/>
      <c r="G631" s="73"/>
      <c r="H631" s="73"/>
      <c r="I631" s="73"/>
      <c r="J631" s="73"/>
      <c r="K631" s="73"/>
    </row>
    <row r="632" ht="15.75" customHeight="1">
      <c r="C632" s="73"/>
      <c r="D632" s="73"/>
      <c r="E632" s="73"/>
      <c r="F632" s="73"/>
      <c r="G632" s="73"/>
      <c r="H632" s="73"/>
      <c r="I632" s="73"/>
      <c r="J632" s="73"/>
      <c r="K632" s="73"/>
    </row>
    <row r="633" ht="15.75" customHeight="1">
      <c r="C633" s="73"/>
      <c r="D633" s="73"/>
      <c r="E633" s="73"/>
      <c r="F633" s="73"/>
      <c r="G633" s="73"/>
      <c r="H633" s="73"/>
      <c r="I633" s="73"/>
      <c r="J633" s="73"/>
      <c r="K633" s="73"/>
    </row>
    <row r="634" ht="15.75" customHeight="1">
      <c r="C634" s="73"/>
      <c r="D634" s="73"/>
      <c r="E634" s="73"/>
      <c r="F634" s="73"/>
      <c r="G634" s="73"/>
      <c r="H634" s="73"/>
      <c r="I634" s="73"/>
      <c r="J634" s="73"/>
      <c r="K634" s="73"/>
    </row>
    <row r="635" ht="15.75" customHeight="1">
      <c r="C635" s="73"/>
      <c r="D635" s="73"/>
      <c r="E635" s="73"/>
      <c r="F635" s="73"/>
      <c r="G635" s="73"/>
      <c r="H635" s="73"/>
      <c r="I635" s="73"/>
      <c r="J635" s="73"/>
      <c r="K635" s="73"/>
    </row>
    <row r="636" ht="15.75" customHeight="1">
      <c r="C636" s="73"/>
      <c r="D636" s="73"/>
      <c r="E636" s="73"/>
      <c r="F636" s="73"/>
      <c r="G636" s="73"/>
      <c r="H636" s="73"/>
      <c r="I636" s="73"/>
      <c r="J636" s="73"/>
      <c r="K636" s="73"/>
    </row>
    <row r="637" ht="15.75" customHeight="1">
      <c r="C637" s="73"/>
      <c r="D637" s="73"/>
      <c r="E637" s="73"/>
      <c r="F637" s="73"/>
      <c r="G637" s="73"/>
      <c r="H637" s="73"/>
      <c r="I637" s="73"/>
      <c r="J637" s="73"/>
      <c r="K637" s="73"/>
    </row>
    <row r="638" ht="15.75" customHeight="1">
      <c r="C638" s="73"/>
      <c r="D638" s="73"/>
      <c r="E638" s="73"/>
      <c r="F638" s="73"/>
      <c r="G638" s="73"/>
      <c r="H638" s="73"/>
      <c r="I638" s="73"/>
      <c r="J638" s="73"/>
      <c r="K638" s="73"/>
    </row>
    <row r="639" ht="15.75" customHeight="1">
      <c r="C639" s="73"/>
      <c r="D639" s="73"/>
      <c r="E639" s="73"/>
      <c r="F639" s="73"/>
      <c r="G639" s="73"/>
      <c r="H639" s="73"/>
      <c r="I639" s="73"/>
      <c r="J639" s="73"/>
      <c r="K639" s="73"/>
    </row>
    <row r="640" ht="15.75" customHeight="1">
      <c r="C640" s="73"/>
      <c r="D640" s="73"/>
      <c r="E640" s="73"/>
      <c r="F640" s="73"/>
      <c r="G640" s="73"/>
      <c r="H640" s="73"/>
      <c r="I640" s="73"/>
      <c r="J640" s="73"/>
      <c r="K640" s="73"/>
    </row>
    <row r="641" ht="15.75" customHeight="1">
      <c r="C641" s="73"/>
      <c r="D641" s="73"/>
      <c r="E641" s="73"/>
      <c r="F641" s="73"/>
      <c r="G641" s="73"/>
      <c r="H641" s="73"/>
      <c r="I641" s="73"/>
      <c r="J641" s="73"/>
      <c r="K641" s="73"/>
    </row>
    <row r="642" ht="15.75" customHeight="1">
      <c r="C642" s="73"/>
      <c r="D642" s="73"/>
      <c r="E642" s="73"/>
      <c r="F642" s="73"/>
      <c r="G642" s="73"/>
      <c r="H642" s="73"/>
      <c r="I642" s="73"/>
      <c r="J642" s="73"/>
      <c r="K642" s="73"/>
    </row>
    <row r="643" ht="15.75" customHeight="1">
      <c r="C643" s="73"/>
      <c r="D643" s="73"/>
      <c r="E643" s="73"/>
      <c r="F643" s="73"/>
      <c r="G643" s="73"/>
      <c r="H643" s="73"/>
      <c r="I643" s="73"/>
      <c r="J643" s="73"/>
      <c r="K643" s="73"/>
    </row>
    <row r="644" ht="15.75" customHeight="1">
      <c r="C644" s="73"/>
      <c r="D644" s="73"/>
      <c r="E644" s="73"/>
      <c r="F644" s="73"/>
      <c r="G644" s="73"/>
      <c r="H644" s="73"/>
      <c r="I644" s="73"/>
      <c r="J644" s="73"/>
      <c r="K644" s="73"/>
    </row>
    <row r="645" ht="15.75" customHeight="1">
      <c r="C645" s="73"/>
      <c r="D645" s="73"/>
      <c r="E645" s="73"/>
      <c r="F645" s="73"/>
      <c r="G645" s="73"/>
      <c r="H645" s="73"/>
      <c r="I645" s="73"/>
      <c r="J645" s="73"/>
      <c r="K645" s="73"/>
    </row>
    <row r="646" ht="15.75" customHeight="1">
      <c r="C646" s="73"/>
      <c r="D646" s="73"/>
      <c r="E646" s="73"/>
      <c r="F646" s="73"/>
      <c r="G646" s="73"/>
      <c r="H646" s="73"/>
      <c r="I646" s="73"/>
      <c r="J646" s="73"/>
      <c r="K646" s="73"/>
    </row>
    <row r="647" ht="15.75" customHeight="1">
      <c r="C647" s="73"/>
      <c r="D647" s="73"/>
      <c r="E647" s="73"/>
      <c r="F647" s="73"/>
      <c r="G647" s="73"/>
      <c r="H647" s="73"/>
      <c r="I647" s="73"/>
      <c r="J647" s="73"/>
      <c r="K647" s="73"/>
    </row>
    <row r="648" ht="15.75" customHeight="1">
      <c r="C648" s="73"/>
      <c r="D648" s="73"/>
      <c r="E648" s="73"/>
      <c r="F648" s="73"/>
      <c r="G648" s="73"/>
      <c r="H648" s="73"/>
      <c r="I648" s="73"/>
      <c r="J648" s="73"/>
      <c r="K648" s="73"/>
    </row>
    <row r="649" ht="15.75" customHeight="1">
      <c r="C649" s="73"/>
      <c r="D649" s="73"/>
      <c r="E649" s="73"/>
      <c r="F649" s="73"/>
      <c r="G649" s="73"/>
      <c r="H649" s="73"/>
      <c r="I649" s="73"/>
      <c r="J649" s="73"/>
      <c r="K649" s="73"/>
    </row>
    <row r="650" ht="15.75" customHeight="1">
      <c r="C650" s="73"/>
      <c r="D650" s="73"/>
      <c r="E650" s="73"/>
      <c r="F650" s="73"/>
      <c r="G650" s="73"/>
      <c r="H650" s="73"/>
      <c r="I650" s="73"/>
      <c r="J650" s="73"/>
      <c r="K650" s="73"/>
    </row>
    <row r="651" ht="15.75" customHeight="1">
      <c r="C651" s="73"/>
      <c r="D651" s="73"/>
      <c r="E651" s="73"/>
      <c r="F651" s="73"/>
      <c r="G651" s="73"/>
      <c r="H651" s="73"/>
      <c r="I651" s="73"/>
      <c r="J651" s="73"/>
      <c r="K651" s="73"/>
    </row>
    <row r="652" ht="15.75" customHeight="1">
      <c r="C652" s="73"/>
      <c r="D652" s="73"/>
      <c r="E652" s="73"/>
      <c r="F652" s="73"/>
      <c r="G652" s="73"/>
      <c r="H652" s="73"/>
      <c r="I652" s="73"/>
      <c r="J652" s="73"/>
      <c r="K652" s="73"/>
    </row>
    <row r="653" ht="15.75" customHeight="1">
      <c r="C653" s="73"/>
      <c r="D653" s="73"/>
      <c r="E653" s="73"/>
      <c r="F653" s="73"/>
      <c r="G653" s="73"/>
      <c r="H653" s="73"/>
      <c r="I653" s="73"/>
      <c r="J653" s="73"/>
      <c r="K653" s="73"/>
    </row>
    <row r="654" ht="15.75" customHeight="1">
      <c r="C654" s="73"/>
      <c r="D654" s="73"/>
      <c r="E654" s="73"/>
      <c r="F654" s="73"/>
      <c r="G654" s="73"/>
      <c r="H654" s="73"/>
      <c r="I654" s="73"/>
      <c r="J654" s="73"/>
      <c r="K654" s="73"/>
    </row>
    <row r="655" ht="15.75" customHeight="1">
      <c r="C655" s="73"/>
      <c r="D655" s="73"/>
      <c r="E655" s="73"/>
      <c r="F655" s="73"/>
      <c r="G655" s="73"/>
      <c r="H655" s="73"/>
      <c r="I655" s="73"/>
      <c r="J655" s="73"/>
      <c r="K655" s="73"/>
    </row>
    <row r="656" ht="15.75" customHeight="1">
      <c r="C656" s="73"/>
      <c r="D656" s="73"/>
      <c r="E656" s="73"/>
      <c r="F656" s="73"/>
      <c r="G656" s="73"/>
      <c r="H656" s="73"/>
      <c r="I656" s="73"/>
      <c r="J656" s="73"/>
      <c r="K656" s="73"/>
    </row>
    <row r="657" ht="15.75" customHeight="1">
      <c r="C657" s="73"/>
      <c r="D657" s="73"/>
      <c r="E657" s="73"/>
      <c r="F657" s="73"/>
      <c r="G657" s="73"/>
      <c r="H657" s="73"/>
      <c r="I657" s="73"/>
      <c r="J657" s="73"/>
      <c r="K657" s="73"/>
    </row>
    <row r="658" ht="15.75" customHeight="1">
      <c r="C658" s="73"/>
      <c r="D658" s="73"/>
      <c r="E658" s="73"/>
      <c r="F658" s="73"/>
      <c r="G658" s="73"/>
      <c r="H658" s="73"/>
      <c r="I658" s="73"/>
      <c r="J658" s="73"/>
      <c r="K658" s="73"/>
    </row>
    <row r="659" ht="15.75" customHeight="1">
      <c r="C659" s="73"/>
      <c r="D659" s="73"/>
      <c r="E659" s="73"/>
      <c r="F659" s="73"/>
      <c r="G659" s="73"/>
      <c r="H659" s="73"/>
      <c r="I659" s="73"/>
      <c r="J659" s="73"/>
      <c r="K659" s="73"/>
    </row>
    <row r="660" ht="15.75" customHeight="1">
      <c r="C660" s="73"/>
      <c r="D660" s="73"/>
      <c r="E660" s="73"/>
      <c r="F660" s="73"/>
      <c r="G660" s="73"/>
      <c r="H660" s="73"/>
      <c r="I660" s="73"/>
      <c r="J660" s="73"/>
      <c r="K660" s="73"/>
    </row>
    <row r="661" ht="15.75" customHeight="1">
      <c r="C661" s="73"/>
      <c r="D661" s="73"/>
      <c r="E661" s="73"/>
      <c r="F661" s="73"/>
      <c r="G661" s="73"/>
      <c r="H661" s="73"/>
      <c r="I661" s="73"/>
      <c r="J661" s="73"/>
      <c r="K661" s="73"/>
    </row>
    <row r="662" ht="15.75" customHeight="1">
      <c r="C662" s="73"/>
      <c r="D662" s="73"/>
      <c r="E662" s="73"/>
      <c r="F662" s="73"/>
      <c r="G662" s="73"/>
      <c r="H662" s="73"/>
      <c r="I662" s="73"/>
      <c r="J662" s="73"/>
      <c r="K662" s="73"/>
    </row>
    <row r="663" ht="15.75" customHeight="1">
      <c r="C663" s="73"/>
      <c r="D663" s="73"/>
      <c r="E663" s="73"/>
      <c r="F663" s="73"/>
      <c r="G663" s="73"/>
      <c r="H663" s="73"/>
      <c r="I663" s="73"/>
      <c r="J663" s="73"/>
      <c r="K663" s="73"/>
    </row>
    <row r="664" ht="15.75" customHeight="1">
      <c r="C664" s="73"/>
      <c r="D664" s="73"/>
      <c r="E664" s="73"/>
      <c r="F664" s="73"/>
      <c r="G664" s="73"/>
      <c r="H664" s="73"/>
      <c r="I664" s="73"/>
      <c r="J664" s="73"/>
      <c r="K664" s="73"/>
    </row>
    <row r="665" ht="15.75" customHeight="1">
      <c r="C665" s="73"/>
      <c r="D665" s="73"/>
      <c r="E665" s="73"/>
      <c r="F665" s="73"/>
      <c r="G665" s="73"/>
      <c r="H665" s="73"/>
      <c r="I665" s="73"/>
      <c r="J665" s="73"/>
      <c r="K665" s="73"/>
    </row>
    <row r="666" ht="15.75" customHeight="1">
      <c r="C666" s="73"/>
      <c r="D666" s="73"/>
      <c r="E666" s="73"/>
      <c r="F666" s="73"/>
      <c r="G666" s="73"/>
      <c r="H666" s="73"/>
      <c r="I666" s="73"/>
      <c r="J666" s="73"/>
      <c r="K666" s="73"/>
    </row>
    <row r="667" ht="15.75" customHeight="1">
      <c r="C667" s="73"/>
      <c r="D667" s="73"/>
      <c r="E667" s="73"/>
      <c r="F667" s="73"/>
      <c r="G667" s="73"/>
      <c r="H667" s="73"/>
      <c r="I667" s="73"/>
      <c r="J667" s="73"/>
      <c r="K667" s="73"/>
    </row>
    <row r="668" ht="15.75" customHeight="1">
      <c r="C668" s="73"/>
      <c r="D668" s="73"/>
      <c r="E668" s="73"/>
      <c r="F668" s="73"/>
      <c r="G668" s="73"/>
      <c r="H668" s="73"/>
      <c r="I668" s="73"/>
      <c r="J668" s="73"/>
      <c r="K668" s="73"/>
    </row>
    <row r="669" ht="15.75" customHeight="1">
      <c r="C669" s="73"/>
      <c r="D669" s="73"/>
      <c r="E669" s="73"/>
      <c r="F669" s="73"/>
      <c r="G669" s="73"/>
      <c r="H669" s="73"/>
      <c r="I669" s="73"/>
      <c r="J669" s="73"/>
      <c r="K669" s="73"/>
    </row>
    <row r="670" ht="15.75" customHeight="1">
      <c r="C670" s="73"/>
      <c r="D670" s="73"/>
      <c r="E670" s="73"/>
      <c r="F670" s="73"/>
      <c r="G670" s="73"/>
      <c r="H670" s="73"/>
      <c r="I670" s="73"/>
      <c r="J670" s="73"/>
      <c r="K670" s="73"/>
    </row>
    <row r="671" ht="15.75" customHeight="1">
      <c r="C671" s="73"/>
      <c r="D671" s="73"/>
      <c r="E671" s="73"/>
      <c r="F671" s="73"/>
      <c r="G671" s="73"/>
      <c r="H671" s="73"/>
      <c r="I671" s="73"/>
      <c r="J671" s="73"/>
      <c r="K671" s="73"/>
    </row>
    <row r="672" ht="15.75" customHeight="1">
      <c r="C672" s="73"/>
      <c r="D672" s="73"/>
      <c r="E672" s="73"/>
      <c r="F672" s="73"/>
      <c r="G672" s="73"/>
      <c r="H672" s="73"/>
      <c r="I672" s="73"/>
      <c r="J672" s="73"/>
      <c r="K672" s="73"/>
    </row>
    <row r="673" ht="15.75" customHeight="1">
      <c r="C673" s="73"/>
      <c r="D673" s="73"/>
      <c r="E673" s="73"/>
      <c r="F673" s="73"/>
      <c r="G673" s="73"/>
      <c r="H673" s="73"/>
      <c r="I673" s="73"/>
      <c r="J673" s="73"/>
      <c r="K673" s="73"/>
    </row>
    <row r="674" ht="15.75" customHeight="1">
      <c r="C674" s="73"/>
      <c r="D674" s="73"/>
      <c r="E674" s="73"/>
      <c r="F674" s="73"/>
      <c r="G674" s="73"/>
      <c r="H674" s="73"/>
      <c r="I674" s="73"/>
      <c r="J674" s="73"/>
      <c r="K674" s="73"/>
    </row>
    <row r="675" ht="15.75" customHeight="1">
      <c r="C675" s="73"/>
      <c r="D675" s="73"/>
      <c r="E675" s="73"/>
      <c r="F675" s="73"/>
      <c r="G675" s="73"/>
      <c r="H675" s="73"/>
      <c r="I675" s="73"/>
      <c r="J675" s="73"/>
      <c r="K675" s="73"/>
    </row>
    <row r="676" ht="15.75" customHeight="1">
      <c r="C676" s="73"/>
      <c r="D676" s="73"/>
      <c r="E676" s="73"/>
      <c r="F676" s="73"/>
      <c r="G676" s="73"/>
      <c r="H676" s="73"/>
      <c r="I676" s="73"/>
      <c r="J676" s="73"/>
      <c r="K676" s="73"/>
    </row>
    <row r="677" ht="15.75" customHeight="1">
      <c r="C677" s="73"/>
      <c r="D677" s="73"/>
      <c r="E677" s="73"/>
      <c r="F677" s="73"/>
      <c r="G677" s="73"/>
      <c r="H677" s="73"/>
      <c r="I677" s="73"/>
      <c r="J677" s="73"/>
      <c r="K677" s="73"/>
    </row>
    <row r="678" ht="15.75" customHeight="1">
      <c r="C678" s="73"/>
      <c r="D678" s="73"/>
      <c r="E678" s="73"/>
      <c r="F678" s="73"/>
      <c r="G678" s="73"/>
      <c r="H678" s="73"/>
      <c r="I678" s="73"/>
      <c r="J678" s="73"/>
      <c r="K678" s="73"/>
    </row>
    <row r="679" ht="15.75" customHeight="1">
      <c r="C679" s="73"/>
      <c r="D679" s="73"/>
      <c r="E679" s="73"/>
      <c r="F679" s="73"/>
      <c r="G679" s="73"/>
      <c r="H679" s="73"/>
      <c r="I679" s="73"/>
      <c r="J679" s="73"/>
      <c r="K679" s="73"/>
    </row>
    <row r="680" ht="15.75" customHeight="1">
      <c r="C680" s="73"/>
      <c r="D680" s="73"/>
      <c r="E680" s="73"/>
      <c r="F680" s="73"/>
      <c r="G680" s="73"/>
      <c r="H680" s="73"/>
      <c r="I680" s="73"/>
      <c r="J680" s="73"/>
      <c r="K680" s="73"/>
    </row>
    <row r="681" ht="15.75" customHeight="1">
      <c r="C681" s="73"/>
      <c r="D681" s="73"/>
      <c r="E681" s="73"/>
      <c r="F681" s="73"/>
      <c r="G681" s="73"/>
      <c r="H681" s="73"/>
      <c r="I681" s="73"/>
      <c r="J681" s="73"/>
      <c r="K681" s="73"/>
    </row>
    <row r="682" ht="15.75" customHeight="1">
      <c r="C682" s="73"/>
      <c r="D682" s="73"/>
      <c r="E682" s="73"/>
      <c r="F682" s="73"/>
      <c r="G682" s="73"/>
      <c r="H682" s="73"/>
      <c r="I682" s="73"/>
      <c r="J682" s="73"/>
      <c r="K682" s="73"/>
    </row>
    <row r="683" ht="15.75" customHeight="1">
      <c r="C683" s="73"/>
      <c r="D683" s="73"/>
      <c r="E683" s="73"/>
      <c r="F683" s="73"/>
      <c r="G683" s="73"/>
      <c r="H683" s="73"/>
      <c r="I683" s="73"/>
      <c r="J683" s="73"/>
      <c r="K683" s="73"/>
    </row>
    <row r="684" ht="15.75" customHeight="1">
      <c r="C684" s="73"/>
      <c r="D684" s="73"/>
      <c r="E684" s="73"/>
      <c r="F684" s="73"/>
      <c r="G684" s="73"/>
      <c r="H684" s="73"/>
      <c r="I684" s="73"/>
      <c r="J684" s="73"/>
      <c r="K684" s="73"/>
    </row>
    <row r="685" ht="15.75" customHeight="1">
      <c r="C685" s="73"/>
      <c r="D685" s="73"/>
      <c r="E685" s="73"/>
      <c r="F685" s="73"/>
      <c r="G685" s="73"/>
      <c r="H685" s="73"/>
      <c r="I685" s="73"/>
      <c r="J685" s="73"/>
      <c r="K685" s="73"/>
    </row>
    <row r="686" ht="15.75" customHeight="1">
      <c r="C686" s="73"/>
      <c r="D686" s="73"/>
      <c r="E686" s="73"/>
      <c r="F686" s="73"/>
      <c r="G686" s="73"/>
      <c r="H686" s="73"/>
      <c r="I686" s="73"/>
      <c r="J686" s="73"/>
      <c r="K686" s="73"/>
    </row>
    <row r="687" ht="15.75" customHeight="1">
      <c r="C687" s="73"/>
      <c r="D687" s="73"/>
      <c r="E687" s="73"/>
      <c r="F687" s="73"/>
      <c r="G687" s="73"/>
      <c r="H687" s="73"/>
      <c r="I687" s="73"/>
      <c r="J687" s="73"/>
      <c r="K687" s="73"/>
    </row>
    <row r="688" ht="15.75" customHeight="1">
      <c r="C688" s="73"/>
      <c r="D688" s="73"/>
      <c r="E688" s="73"/>
      <c r="F688" s="73"/>
      <c r="G688" s="73"/>
      <c r="H688" s="73"/>
      <c r="I688" s="73"/>
      <c r="J688" s="73"/>
      <c r="K688" s="73"/>
    </row>
    <row r="689" ht="15.75" customHeight="1">
      <c r="C689" s="73"/>
      <c r="D689" s="73"/>
      <c r="E689" s="73"/>
      <c r="F689" s="73"/>
      <c r="G689" s="73"/>
      <c r="H689" s="73"/>
      <c r="I689" s="73"/>
      <c r="J689" s="73"/>
      <c r="K689" s="73"/>
    </row>
    <row r="690" ht="15.75" customHeight="1">
      <c r="C690" s="73"/>
      <c r="D690" s="73"/>
      <c r="E690" s="73"/>
      <c r="F690" s="73"/>
      <c r="G690" s="73"/>
      <c r="H690" s="73"/>
      <c r="I690" s="73"/>
      <c r="J690" s="73"/>
      <c r="K690" s="73"/>
    </row>
    <row r="691" ht="15.75" customHeight="1">
      <c r="C691" s="73"/>
      <c r="D691" s="73"/>
      <c r="E691" s="73"/>
      <c r="F691" s="73"/>
      <c r="G691" s="73"/>
      <c r="H691" s="73"/>
      <c r="I691" s="73"/>
      <c r="J691" s="73"/>
      <c r="K691" s="73"/>
    </row>
    <row r="692" ht="15.75" customHeight="1">
      <c r="C692" s="73"/>
      <c r="D692" s="73"/>
      <c r="E692" s="73"/>
      <c r="F692" s="73"/>
      <c r="G692" s="73"/>
      <c r="H692" s="73"/>
      <c r="I692" s="73"/>
      <c r="J692" s="73"/>
      <c r="K692" s="73"/>
    </row>
    <row r="693" ht="15.75" customHeight="1">
      <c r="C693" s="73"/>
      <c r="D693" s="73"/>
      <c r="E693" s="73"/>
      <c r="F693" s="73"/>
      <c r="G693" s="73"/>
      <c r="H693" s="73"/>
      <c r="I693" s="73"/>
      <c r="J693" s="73"/>
      <c r="K693" s="73"/>
    </row>
    <row r="694" ht="15.75" customHeight="1">
      <c r="C694" s="73"/>
      <c r="D694" s="73"/>
      <c r="E694" s="73"/>
      <c r="F694" s="73"/>
      <c r="G694" s="73"/>
      <c r="H694" s="73"/>
      <c r="I694" s="73"/>
      <c r="J694" s="73"/>
      <c r="K694" s="73"/>
    </row>
    <row r="695" ht="15.75" customHeight="1">
      <c r="C695" s="73"/>
      <c r="D695" s="73"/>
      <c r="E695" s="73"/>
      <c r="F695" s="73"/>
      <c r="G695" s="73"/>
      <c r="H695" s="73"/>
      <c r="I695" s="73"/>
      <c r="J695" s="73"/>
      <c r="K695" s="73"/>
    </row>
    <row r="696" ht="15.75" customHeight="1">
      <c r="C696" s="73"/>
      <c r="D696" s="73"/>
      <c r="E696" s="73"/>
      <c r="F696" s="73"/>
      <c r="G696" s="73"/>
      <c r="H696" s="73"/>
      <c r="I696" s="73"/>
      <c r="J696" s="73"/>
      <c r="K696" s="73"/>
    </row>
    <row r="697" ht="15.75" customHeight="1">
      <c r="C697" s="73"/>
      <c r="D697" s="73"/>
      <c r="E697" s="73"/>
      <c r="F697" s="73"/>
      <c r="G697" s="73"/>
      <c r="H697" s="73"/>
      <c r="I697" s="73"/>
      <c r="J697" s="73"/>
      <c r="K697" s="73"/>
    </row>
    <row r="698" ht="15.75" customHeight="1">
      <c r="C698" s="73"/>
      <c r="D698" s="73"/>
      <c r="E698" s="73"/>
      <c r="F698" s="73"/>
      <c r="G698" s="73"/>
      <c r="H698" s="73"/>
      <c r="I698" s="73"/>
      <c r="J698" s="73"/>
      <c r="K698" s="73"/>
    </row>
    <row r="699" ht="15.75" customHeight="1">
      <c r="C699" s="73"/>
      <c r="D699" s="73"/>
      <c r="E699" s="73"/>
      <c r="F699" s="73"/>
      <c r="G699" s="73"/>
      <c r="H699" s="73"/>
      <c r="I699" s="73"/>
      <c r="J699" s="73"/>
      <c r="K699" s="73"/>
    </row>
    <row r="700" ht="15.75" customHeight="1">
      <c r="C700" s="73"/>
      <c r="D700" s="73"/>
      <c r="E700" s="73"/>
      <c r="F700" s="73"/>
      <c r="G700" s="73"/>
      <c r="H700" s="73"/>
      <c r="I700" s="73"/>
      <c r="J700" s="73"/>
      <c r="K700" s="73"/>
    </row>
    <row r="701" ht="15.75" customHeight="1">
      <c r="C701" s="73"/>
      <c r="D701" s="73"/>
      <c r="E701" s="73"/>
      <c r="F701" s="73"/>
      <c r="G701" s="73"/>
      <c r="H701" s="73"/>
      <c r="I701" s="73"/>
      <c r="J701" s="73"/>
      <c r="K701" s="73"/>
    </row>
    <row r="702" ht="15.75" customHeight="1">
      <c r="C702" s="73"/>
      <c r="D702" s="73"/>
      <c r="E702" s="73"/>
      <c r="F702" s="73"/>
      <c r="G702" s="73"/>
      <c r="H702" s="73"/>
      <c r="I702" s="73"/>
      <c r="J702" s="73"/>
      <c r="K702" s="73"/>
    </row>
    <row r="703" ht="15.75" customHeight="1">
      <c r="C703" s="73"/>
      <c r="D703" s="73"/>
      <c r="E703" s="73"/>
      <c r="F703" s="73"/>
      <c r="G703" s="73"/>
      <c r="H703" s="73"/>
      <c r="I703" s="73"/>
      <c r="J703" s="73"/>
      <c r="K703" s="73"/>
    </row>
    <row r="704" ht="15.75" customHeight="1">
      <c r="C704" s="73"/>
      <c r="D704" s="73"/>
      <c r="E704" s="73"/>
      <c r="F704" s="73"/>
      <c r="G704" s="73"/>
      <c r="H704" s="73"/>
      <c r="I704" s="73"/>
      <c r="J704" s="73"/>
      <c r="K704" s="73"/>
    </row>
    <row r="705" ht="15.75" customHeight="1">
      <c r="C705" s="73"/>
      <c r="D705" s="73"/>
      <c r="E705" s="73"/>
      <c r="F705" s="73"/>
      <c r="G705" s="73"/>
      <c r="H705" s="73"/>
      <c r="I705" s="73"/>
      <c r="J705" s="73"/>
      <c r="K705" s="73"/>
    </row>
    <row r="706" ht="15.75" customHeight="1">
      <c r="C706" s="73"/>
      <c r="D706" s="73"/>
      <c r="E706" s="73"/>
      <c r="F706" s="73"/>
      <c r="G706" s="73"/>
      <c r="H706" s="73"/>
      <c r="I706" s="73"/>
      <c r="J706" s="73"/>
      <c r="K706" s="73"/>
    </row>
    <row r="707" ht="15.75" customHeight="1">
      <c r="C707" s="73"/>
      <c r="D707" s="73"/>
      <c r="E707" s="73"/>
      <c r="F707" s="73"/>
      <c r="G707" s="73"/>
      <c r="H707" s="73"/>
      <c r="I707" s="73"/>
      <c r="J707" s="73"/>
      <c r="K707" s="73"/>
    </row>
    <row r="708" ht="15.75" customHeight="1">
      <c r="C708" s="73"/>
      <c r="D708" s="73"/>
      <c r="E708" s="73"/>
      <c r="F708" s="73"/>
      <c r="G708" s="73"/>
      <c r="H708" s="73"/>
      <c r="I708" s="73"/>
      <c r="J708" s="73"/>
      <c r="K708" s="73"/>
    </row>
    <row r="709" ht="15.75" customHeight="1">
      <c r="C709" s="73"/>
      <c r="D709" s="73"/>
      <c r="E709" s="73"/>
      <c r="F709" s="73"/>
      <c r="G709" s="73"/>
      <c r="H709" s="73"/>
      <c r="I709" s="73"/>
      <c r="J709" s="73"/>
      <c r="K709" s="73"/>
    </row>
    <row r="710" ht="15.75" customHeight="1">
      <c r="C710" s="73"/>
      <c r="D710" s="73"/>
      <c r="E710" s="73"/>
      <c r="F710" s="73"/>
      <c r="G710" s="73"/>
      <c r="H710" s="73"/>
      <c r="I710" s="73"/>
      <c r="J710" s="73"/>
      <c r="K710" s="73"/>
    </row>
    <row r="711" ht="15.75" customHeight="1">
      <c r="C711" s="73"/>
      <c r="D711" s="73"/>
      <c r="E711" s="73"/>
      <c r="F711" s="73"/>
      <c r="G711" s="73"/>
      <c r="H711" s="73"/>
      <c r="I711" s="73"/>
      <c r="J711" s="73"/>
      <c r="K711" s="73"/>
    </row>
    <row r="712" ht="15.75" customHeight="1">
      <c r="C712" s="73"/>
      <c r="D712" s="73"/>
      <c r="E712" s="73"/>
      <c r="F712" s="73"/>
      <c r="G712" s="73"/>
      <c r="H712" s="73"/>
      <c r="I712" s="73"/>
      <c r="J712" s="73"/>
      <c r="K712" s="73"/>
    </row>
    <row r="713" ht="15.75" customHeight="1">
      <c r="C713" s="73"/>
      <c r="D713" s="73"/>
      <c r="E713" s="73"/>
      <c r="F713" s="73"/>
      <c r="G713" s="73"/>
      <c r="H713" s="73"/>
      <c r="I713" s="73"/>
      <c r="J713" s="73"/>
      <c r="K713" s="73"/>
    </row>
    <row r="714" ht="15.75" customHeight="1">
      <c r="C714" s="73"/>
      <c r="D714" s="73"/>
      <c r="E714" s="73"/>
      <c r="F714" s="73"/>
      <c r="G714" s="73"/>
      <c r="H714" s="73"/>
      <c r="I714" s="73"/>
      <c r="J714" s="73"/>
      <c r="K714" s="73"/>
    </row>
    <row r="715" ht="15.75" customHeight="1">
      <c r="C715" s="73"/>
      <c r="D715" s="73"/>
      <c r="E715" s="73"/>
      <c r="F715" s="73"/>
      <c r="G715" s="73"/>
      <c r="H715" s="73"/>
      <c r="I715" s="73"/>
      <c r="J715" s="73"/>
      <c r="K715" s="73"/>
    </row>
    <row r="716" ht="15.75" customHeight="1">
      <c r="C716" s="73"/>
      <c r="D716" s="73"/>
      <c r="E716" s="73"/>
      <c r="F716" s="73"/>
      <c r="G716" s="73"/>
      <c r="H716" s="73"/>
      <c r="I716" s="73"/>
      <c r="J716" s="73"/>
      <c r="K716" s="73"/>
    </row>
    <row r="717" ht="15.75" customHeight="1">
      <c r="C717" s="73"/>
      <c r="D717" s="73"/>
      <c r="E717" s="73"/>
      <c r="F717" s="73"/>
      <c r="G717" s="73"/>
      <c r="H717" s="73"/>
      <c r="I717" s="73"/>
      <c r="J717" s="73"/>
      <c r="K717" s="73"/>
    </row>
    <row r="718" ht="15.75" customHeight="1">
      <c r="C718" s="73"/>
      <c r="D718" s="73"/>
      <c r="E718" s="73"/>
      <c r="F718" s="73"/>
      <c r="G718" s="73"/>
      <c r="H718" s="73"/>
      <c r="I718" s="73"/>
      <c r="J718" s="73"/>
      <c r="K718" s="73"/>
    </row>
    <row r="719" ht="15.75" customHeight="1">
      <c r="C719" s="73"/>
      <c r="D719" s="73"/>
      <c r="E719" s="73"/>
      <c r="F719" s="73"/>
      <c r="G719" s="73"/>
      <c r="H719" s="73"/>
      <c r="I719" s="73"/>
      <c r="J719" s="73"/>
      <c r="K719" s="73"/>
    </row>
    <row r="720" ht="15.75" customHeight="1">
      <c r="C720" s="73"/>
      <c r="D720" s="73"/>
      <c r="E720" s="73"/>
      <c r="F720" s="73"/>
      <c r="G720" s="73"/>
      <c r="H720" s="73"/>
      <c r="I720" s="73"/>
      <c r="J720" s="73"/>
      <c r="K720" s="73"/>
    </row>
    <row r="721" ht="15.75" customHeight="1">
      <c r="C721" s="73"/>
      <c r="D721" s="73"/>
      <c r="E721" s="73"/>
      <c r="F721" s="73"/>
      <c r="G721" s="73"/>
      <c r="H721" s="73"/>
      <c r="I721" s="73"/>
      <c r="J721" s="73"/>
      <c r="K721" s="73"/>
    </row>
    <row r="722" ht="15.75" customHeight="1">
      <c r="C722" s="73"/>
      <c r="D722" s="73"/>
      <c r="E722" s="73"/>
      <c r="F722" s="73"/>
      <c r="G722" s="73"/>
      <c r="H722" s="73"/>
      <c r="I722" s="73"/>
      <c r="J722" s="73"/>
      <c r="K722" s="73"/>
    </row>
    <row r="723" ht="15.75" customHeight="1">
      <c r="C723" s="73"/>
      <c r="D723" s="73"/>
      <c r="E723" s="73"/>
      <c r="F723" s="73"/>
      <c r="G723" s="73"/>
      <c r="H723" s="73"/>
      <c r="I723" s="73"/>
      <c r="J723" s="73"/>
      <c r="K723" s="73"/>
    </row>
    <row r="724" ht="15.75" customHeight="1">
      <c r="C724" s="73"/>
      <c r="D724" s="73"/>
      <c r="E724" s="73"/>
      <c r="F724" s="73"/>
      <c r="G724" s="73"/>
      <c r="H724" s="73"/>
      <c r="I724" s="73"/>
      <c r="J724" s="73"/>
      <c r="K724" s="73"/>
    </row>
    <row r="725" ht="15.75" customHeight="1">
      <c r="C725" s="73"/>
      <c r="D725" s="73"/>
      <c r="E725" s="73"/>
      <c r="F725" s="73"/>
      <c r="G725" s="73"/>
      <c r="H725" s="73"/>
      <c r="I725" s="73"/>
      <c r="J725" s="73"/>
      <c r="K725" s="73"/>
    </row>
    <row r="726" ht="15.75" customHeight="1">
      <c r="C726" s="73"/>
      <c r="D726" s="73"/>
      <c r="E726" s="73"/>
      <c r="F726" s="73"/>
      <c r="G726" s="73"/>
      <c r="H726" s="73"/>
      <c r="I726" s="73"/>
      <c r="J726" s="73"/>
      <c r="K726" s="73"/>
    </row>
    <row r="727" ht="15.75" customHeight="1">
      <c r="C727" s="73"/>
      <c r="D727" s="73"/>
      <c r="E727" s="73"/>
      <c r="F727" s="73"/>
      <c r="G727" s="73"/>
      <c r="H727" s="73"/>
      <c r="I727" s="73"/>
      <c r="J727" s="73"/>
      <c r="K727" s="73"/>
    </row>
    <row r="728" ht="15.75" customHeight="1">
      <c r="C728" s="73"/>
      <c r="D728" s="73"/>
      <c r="E728" s="73"/>
      <c r="F728" s="73"/>
      <c r="G728" s="73"/>
      <c r="H728" s="73"/>
      <c r="I728" s="73"/>
      <c r="J728" s="73"/>
      <c r="K728" s="73"/>
    </row>
    <row r="729" ht="15.75" customHeight="1">
      <c r="C729" s="73"/>
      <c r="D729" s="73"/>
      <c r="E729" s="73"/>
      <c r="F729" s="73"/>
      <c r="G729" s="73"/>
      <c r="H729" s="73"/>
      <c r="I729" s="73"/>
      <c r="J729" s="73"/>
      <c r="K729" s="73"/>
    </row>
    <row r="730" ht="15.75" customHeight="1">
      <c r="C730" s="73"/>
      <c r="D730" s="73"/>
      <c r="E730" s="73"/>
      <c r="F730" s="73"/>
      <c r="G730" s="73"/>
      <c r="H730" s="73"/>
      <c r="I730" s="73"/>
      <c r="J730" s="73"/>
      <c r="K730" s="73"/>
    </row>
    <row r="731" ht="15.75" customHeight="1">
      <c r="C731" s="73"/>
      <c r="D731" s="73"/>
      <c r="E731" s="73"/>
      <c r="F731" s="73"/>
      <c r="G731" s="73"/>
      <c r="H731" s="73"/>
      <c r="I731" s="73"/>
      <c r="J731" s="73"/>
      <c r="K731" s="73"/>
    </row>
    <row r="732" ht="15.75" customHeight="1">
      <c r="C732" s="73"/>
      <c r="D732" s="73"/>
      <c r="E732" s="73"/>
      <c r="F732" s="73"/>
      <c r="G732" s="73"/>
      <c r="H732" s="73"/>
      <c r="I732" s="73"/>
      <c r="J732" s="73"/>
      <c r="K732" s="73"/>
    </row>
    <row r="733" ht="15.75" customHeight="1">
      <c r="C733" s="73"/>
      <c r="D733" s="73"/>
      <c r="E733" s="73"/>
      <c r="F733" s="73"/>
      <c r="G733" s="73"/>
      <c r="H733" s="73"/>
      <c r="I733" s="73"/>
      <c r="J733" s="73"/>
      <c r="K733" s="73"/>
    </row>
    <row r="734" ht="15.75" customHeight="1">
      <c r="C734" s="73"/>
      <c r="D734" s="73"/>
      <c r="E734" s="73"/>
      <c r="F734" s="73"/>
      <c r="G734" s="73"/>
      <c r="H734" s="73"/>
      <c r="I734" s="73"/>
      <c r="J734" s="73"/>
      <c r="K734" s="73"/>
    </row>
    <row r="735" ht="15.75" customHeight="1">
      <c r="C735" s="73"/>
      <c r="D735" s="73"/>
      <c r="E735" s="73"/>
      <c r="F735" s="73"/>
      <c r="G735" s="73"/>
      <c r="H735" s="73"/>
      <c r="I735" s="73"/>
      <c r="J735" s="73"/>
      <c r="K735" s="73"/>
    </row>
    <row r="736" ht="15.75" customHeight="1">
      <c r="C736" s="73"/>
      <c r="D736" s="73"/>
      <c r="E736" s="73"/>
      <c r="F736" s="73"/>
      <c r="G736" s="73"/>
      <c r="H736" s="73"/>
      <c r="I736" s="73"/>
      <c r="J736" s="73"/>
      <c r="K736" s="73"/>
    </row>
    <row r="737" ht="15.75" customHeight="1">
      <c r="C737" s="73"/>
      <c r="D737" s="73"/>
      <c r="E737" s="73"/>
      <c r="F737" s="73"/>
      <c r="G737" s="73"/>
      <c r="H737" s="73"/>
      <c r="I737" s="73"/>
      <c r="J737" s="73"/>
      <c r="K737" s="73"/>
    </row>
    <row r="738" ht="15.75" customHeight="1">
      <c r="C738" s="73"/>
      <c r="D738" s="73"/>
      <c r="E738" s="73"/>
      <c r="F738" s="73"/>
      <c r="G738" s="73"/>
      <c r="H738" s="73"/>
      <c r="I738" s="73"/>
      <c r="J738" s="73"/>
      <c r="K738" s="73"/>
    </row>
    <row r="739" ht="15.75" customHeight="1">
      <c r="C739" s="73"/>
      <c r="D739" s="73"/>
      <c r="E739" s="73"/>
      <c r="F739" s="73"/>
      <c r="G739" s="73"/>
      <c r="H739" s="73"/>
      <c r="I739" s="73"/>
      <c r="J739" s="73"/>
      <c r="K739" s="73"/>
    </row>
    <row r="740" ht="15.75" customHeight="1">
      <c r="C740" s="73"/>
      <c r="D740" s="73"/>
      <c r="E740" s="73"/>
      <c r="F740" s="73"/>
      <c r="G740" s="73"/>
      <c r="H740" s="73"/>
      <c r="I740" s="73"/>
      <c r="J740" s="73"/>
      <c r="K740" s="73"/>
    </row>
    <row r="741" ht="15.75" customHeight="1">
      <c r="C741" s="73"/>
      <c r="D741" s="73"/>
      <c r="E741" s="73"/>
      <c r="F741" s="73"/>
      <c r="G741" s="73"/>
      <c r="H741" s="73"/>
      <c r="I741" s="73"/>
      <c r="J741" s="73"/>
      <c r="K741" s="73"/>
    </row>
    <row r="742" ht="15.75" customHeight="1">
      <c r="C742" s="73"/>
      <c r="D742" s="73"/>
      <c r="E742" s="73"/>
      <c r="F742" s="73"/>
      <c r="G742" s="73"/>
      <c r="H742" s="73"/>
      <c r="I742" s="73"/>
      <c r="J742" s="73"/>
      <c r="K742" s="73"/>
    </row>
    <row r="743" ht="15.75" customHeight="1">
      <c r="C743" s="73"/>
      <c r="D743" s="73"/>
      <c r="E743" s="73"/>
      <c r="F743" s="73"/>
      <c r="G743" s="73"/>
      <c r="H743" s="73"/>
      <c r="I743" s="73"/>
      <c r="J743" s="73"/>
      <c r="K743" s="73"/>
    </row>
    <row r="744" ht="15.75" customHeight="1">
      <c r="C744" s="73"/>
      <c r="D744" s="73"/>
      <c r="E744" s="73"/>
      <c r="F744" s="73"/>
      <c r="G744" s="73"/>
      <c r="H744" s="73"/>
      <c r="I744" s="73"/>
      <c r="J744" s="73"/>
      <c r="K744" s="73"/>
    </row>
    <row r="745" ht="15.75" customHeight="1">
      <c r="C745" s="73"/>
      <c r="D745" s="73"/>
      <c r="E745" s="73"/>
      <c r="F745" s="73"/>
      <c r="G745" s="73"/>
      <c r="H745" s="73"/>
      <c r="I745" s="73"/>
      <c r="J745" s="73"/>
      <c r="K745" s="73"/>
    </row>
    <row r="746" ht="15.75" customHeight="1">
      <c r="C746" s="73"/>
      <c r="D746" s="73"/>
      <c r="E746" s="73"/>
      <c r="F746" s="73"/>
      <c r="G746" s="73"/>
      <c r="H746" s="73"/>
      <c r="I746" s="73"/>
      <c r="J746" s="73"/>
      <c r="K746" s="73"/>
    </row>
    <row r="747" ht="15.75" customHeight="1">
      <c r="C747" s="73"/>
      <c r="D747" s="73"/>
      <c r="E747" s="73"/>
      <c r="F747" s="73"/>
      <c r="G747" s="73"/>
      <c r="H747" s="73"/>
      <c r="I747" s="73"/>
      <c r="J747" s="73"/>
      <c r="K747" s="73"/>
    </row>
    <row r="748" ht="15.75" customHeight="1">
      <c r="C748" s="73"/>
      <c r="D748" s="73"/>
      <c r="E748" s="73"/>
      <c r="F748" s="73"/>
      <c r="G748" s="73"/>
      <c r="H748" s="73"/>
      <c r="I748" s="73"/>
      <c r="J748" s="73"/>
      <c r="K748" s="73"/>
    </row>
    <row r="749" ht="15.75" customHeight="1">
      <c r="C749" s="73"/>
      <c r="D749" s="73"/>
      <c r="E749" s="73"/>
      <c r="F749" s="73"/>
      <c r="G749" s="73"/>
      <c r="H749" s="73"/>
      <c r="I749" s="73"/>
      <c r="J749" s="73"/>
      <c r="K749" s="73"/>
    </row>
    <row r="750" ht="15.75" customHeight="1">
      <c r="C750" s="73"/>
      <c r="D750" s="73"/>
      <c r="E750" s="73"/>
      <c r="F750" s="73"/>
      <c r="G750" s="73"/>
      <c r="H750" s="73"/>
      <c r="I750" s="73"/>
      <c r="J750" s="73"/>
      <c r="K750" s="73"/>
    </row>
    <row r="751" ht="15.75" customHeight="1">
      <c r="C751" s="73"/>
      <c r="D751" s="73"/>
      <c r="E751" s="73"/>
      <c r="F751" s="73"/>
      <c r="G751" s="73"/>
      <c r="H751" s="73"/>
      <c r="I751" s="73"/>
      <c r="J751" s="73"/>
      <c r="K751" s="73"/>
    </row>
    <row r="752" ht="15.75" customHeight="1">
      <c r="C752" s="73"/>
      <c r="D752" s="73"/>
      <c r="E752" s="73"/>
      <c r="F752" s="73"/>
      <c r="G752" s="73"/>
      <c r="H752" s="73"/>
      <c r="I752" s="73"/>
      <c r="J752" s="73"/>
      <c r="K752" s="73"/>
    </row>
    <row r="753" ht="15.75" customHeight="1">
      <c r="C753" s="73"/>
      <c r="D753" s="73"/>
      <c r="E753" s="73"/>
      <c r="F753" s="73"/>
      <c r="G753" s="73"/>
      <c r="H753" s="73"/>
      <c r="I753" s="73"/>
      <c r="J753" s="73"/>
      <c r="K753" s="73"/>
    </row>
    <row r="754" ht="15.75" customHeight="1">
      <c r="C754" s="73"/>
      <c r="D754" s="73"/>
      <c r="E754" s="73"/>
      <c r="F754" s="73"/>
      <c r="G754" s="73"/>
      <c r="H754" s="73"/>
      <c r="I754" s="73"/>
      <c r="J754" s="73"/>
      <c r="K754" s="73"/>
    </row>
    <row r="755" ht="15.75" customHeight="1">
      <c r="C755" s="73"/>
      <c r="D755" s="73"/>
      <c r="E755" s="73"/>
      <c r="F755" s="73"/>
      <c r="G755" s="73"/>
      <c r="H755" s="73"/>
      <c r="I755" s="73"/>
      <c r="J755" s="73"/>
      <c r="K755" s="73"/>
    </row>
    <row r="756" ht="15.75" customHeight="1">
      <c r="C756" s="73"/>
      <c r="D756" s="73"/>
      <c r="E756" s="73"/>
      <c r="F756" s="73"/>
      <c r="G756" s="73"/>
      <c r="H756" s="73"/>
      <c r="I756" s="73"/>
      <c r="J756" s="73"/>
      <c r="K756" s="73"/>
    </row>
    <row r="757" ht="15.75" customHeight="1">
      <c r="C757" s="73"/>
      <c r="D757" s="73"/>
      <c r="E757" s="73"/>
      <c r="F757" s="73"/>
      <c r="G757" s="73"/>
      <c r="H757" s="73"/>
      <c r="I757" s="73"/>
      <c r="J757" s="73"/>
      <c r="K757" s="73"/>
    </row>
    <row r="758" ht="15.75" customHeight="1">
      <c r="C758" s="73"/>
      <c r="D758" s="73"/>
      <c r="E758" s="73"/>
      <c r="F758" s="73"/>
      <c r="G758" s="73"/>
      <c r="H758" s="73"/>
      <c r="I758" s="73"/>
      <c r="J758" s="73"/>
      <c r="K758" s="73"/>
    </row>
    <row r="759" ht="15.75" customHeight="1">
      <c r="C759" s="73"/>
      <c r="D759" s="73"/>
      <c r="E759" s="73"/>
      <c r="F759" s="73"/>
      <c r="G759" s="73"/>
      <c r="H759" s="73"/>
      <c r="I759" s="73"/>
      <c r="J759" s="73"/>
      <c r="K759" s="73"/>
    </row>
    <row r="760" ht="15.75" customHeight="1">
      <c r="C760" s="73"/>
      <c r="D760" s="73"/>
      <c r="E760" s="73"/>
      <c r="F760" s="73"/>
      <c r="G760" s="73"/>
      <c r="H760" s="73"/>
      <c r="I760" s="73"/>
      <c r="J760" s="73"/>
      <c r="K760" s="73"/>
    </row>
    <row r="761" ht="15.75" customHeight="1">
      <c r="C761" s="73"/>
      <c r="D761" s="73"/>
      <c r="E761" s="73"/>
      <c r="F761" s="73"/>
      <c r="G761" s="73"/>
      <c r="H761" s="73"/>
      <c r="I761" s="73"/>
      <c r="J761" s="73"/>
      <c r="K761" s="73"/>
    </row>
    <row r="762" ht="15.75" customHeight="1">
      <c r="C762" s="73"/>
      <c r="D762" s="73"/>
      <c r="E762" s="73"/>
      <c r="F762" s="73"/>
      <c r="G762" s="73"/>
      <c r="H762" s="73"/>
      <c r="I762" s="73"/>
      <c r="J762" s="73"/>
      <c r="K762" s="73"/>
    </row>
    <row r="763" ht="15.75" customHeight="1">
      <c r="C763" s="73"/>
      <c r="D763" s="73"/>
      <c r="E763" s="73"/>
      <c r="F763" s="73"/>
      <c r="G763" s="73"/>
      <c r="H763" s="73"/>
      <c r="I763" s="73"/>
      <c r="J763" s="73"/>
      <c r="K763" s="73"/>
    </row>
    <row r="764" ht="15.75" customHeight="1">
      <c r="C764" s="73"/>
      <c r="D764" s="73"/>
      <c r="E764" s="73"/>
      <c r="F764" s="73"/>
      <c r="G764" s="73"/>
      <c r="H764" s="73"/>
      <c r="I764" s="73"/>
      <c r="J764" s="73"/>
      <c r="K764" s="73"/>
    </row>
    <row r="765" ht="15.75" customHeight="1">
      <c r="C765" s="73"/>
      <c r="D765" s="73"/>
      <c r="E765" s="73"/>
      <c r="F765" s="73"/>
      <c r="G765" s="73"/>
      <c r="H765" s="73"/>
      <c r="I765" s="73"/>
      <c r="J765" s="73"/>
      <c r="K765" s="73"/>
    </row>
    <row r="766" ht="15.75" customHeight="1">
      <c r="C766" s="73"/>
      <c r="D766" s="73"/>
      <c r="E766" s="73"/>
      <c r="F766" s="73"/>
      <c r="G766" s="73"/>
      <c r="H766" s="73"/>
      <c r="I766" s="73"/>
      <c r="J766" s="73"/>
      <c r="K766" s="73"/>
    </row>
    <row r="767" ht="15.75" customHeight="1">
      <c r="C767" s="73"/>
      <c r="D767" s="73"/>
      <c r="E767" s="73"/>
      <c r="F767" s="73"/>
      <c r="G767" s="73"/>
      <c r="H767" s="73"/>
      <c r="I767" s="73"/>
      <c r="J767" s="73"/>
      <c r="K767" s="73"/>
    </row>
    <row r="768" ht="15.75" customHeight="1">
      <c r="C768" s="73"/>
      <c r="D768" s="73"/>
      <c r="E768" s="73"/>
      <c r="F768" s="73"/>
      <c r="G768" s="73"/>
      <c r="H768" s="73"/>
      <c r="I768" s="73"/>
      <c r="J768" s="73"/>
      <c r="K768" s="73"/>
    </row>
    <row r="769" ht="15.75" customHeight="1">
      <c r="C769" s="73"/>
      <c r="D769" s="73"/>
      <c r="E769" s="73"/>
      <c r="F769" s="73"/>
      <c r="G769" s="73"/>
      <c r="H769" s="73"/>
      <c r="I769" s="73"/>
      <c r="J769" s="73"/>
      <c r="K769" s="73"/>
    </row>
    <row r="770" ht="15.75" customHeight="1">
      <c r="C770" s="73"/>
      <c r="D770" s="73"/>
      <c r="E770" s="73"/>
      <c r="F770" s="73"/>
      <c r="G770" s="73"/>
      <c r="H770" s="73"/>
      <c r="I770" s="73"/>
      <c r="J770" s="73"/>
      <c r="K770" s="73"/>
    </row>
    <row r="771" ht="15.75" customHeight="1">
      <c r="C771" s="73"/>
      <c r="D771" s="73"/>
      <c r="E771" s="73"/>
      <c r="F771" s="73"/>
      <c r="G771" s="73"/>
      <c r="H771" s="73"/>
      <c r="I771" s="73"/>
      <c r="J771" s="73"/>
      <c r="K771" s="73"/>
    </row>
    <row r="772" ht="15.75" customHeight="1">
      <c r="C772" s="73"/>
      <c r="D772" s="73"/>
      <c r="E772" s="73"/>
      <c r="F772" s="73"/>
      <c r="G772" s="73"/>
      <c r="H772" s="73"/>
      <c r="I772" s="73"/>
      <c r="J772" s="73"/>
      <c r="K772" s="73"/>
    </row>
    <row r="773" ht="15.75" customHeight="1">
      <c r="C773" s="73"/>
      <c r="D773" s="73"/>
      <c r="E773" s="73"/>
      <c r="F773" s="73"/>
      <c r="G773" s="73"/>
      <c r="H773" s="73"/>
      <c r="I773" s="73"/>
      <c r="J773" s="73"/>
      <c r="K773" s="73"/>
    </row>
    <row r="774" ht="15.75" customHeight="1">
      <c r="C774" s="73"/>
      <c r="D774" s="73"/>
      <c r="E774" s="73"/>
      <c r="F774" s="73"/>
      <c r="G774" s="73"/>
      <c r="H774" s="73"/>
      <c r="I774" s="73"/>
      <c r="J774" s="73"/>
      <c r="K774" s="73"/>
    </row>
    <row r="775" ht="15.75" customHeight="1">
      <c r="C775" s="73"/>
      <c r="D775" s="73"/>
      <c r="E775" s="73"/>
      <c r="F775" s="73"/>
      <c r="G775" s="73"/>
      <c r="H775" s="73"/>
      <c r="I775" s="73"/>
      <c r="J775" s="73"/>
      <c r="K775" s="73"/>
    </row>
    <row r="776" ht="15.75" customHeight="1">
      <c r="C776" s="73"/>
      <c r="D776" s="73"/>
      <c r="E776" s="73"/>
      <c r="F776" s="73"/>
      <c r="G776" s="73"/>
      <c r="H776" s="73"/>
      <c r="I776" s="73"/>
      <c r="J776" s="73"/>
      <c r="K776" s="73"/>
    </row>
    <row r="777" ht="15.75" customHeight="1">
      <c r="C777" s="73"/>
      <c r="D777" s="73"/>
      <c r="E777" s="73"/>
      <c r="F777" s="73"/>
      <c r="G777" s="73"/>
      <c r="H777" s="73"/>
      <c r="I777" s="73"/>
      <c r="J777" s="73"/>
      <c r="K777" s="73"/>
    </row>
    <row r="778" ht="15.75" customHeight="1">
      <c r="C778" s="73"/>
      <c r="D778" s="73"/>
      <c r="E778" s="73"/>
      <c r="F778" s="73"/>
      <c r="G778" s="73"/>
      <c r="H778" s="73"/>
      <c r="I778" s="73"/>
      <c r="J778" s="73"/>
      <c r="K778" s="73"/>
    </row>
    <row r="779" ht="15.75" customHeight="1">
      <c r="C779" s="73"/>
      <c r="D779" s="73"/>
      <c r="E779" s="73"/>
      <c r="F779" s="73"/>
      <c r="G779" s="73"/>
      <c r="H779" s="73"/>
      <c r="I779" s="73"/>
      <c r="J779" s="73"/>
      <c r="K779" s="73"/>
    </row>
    <row r="780" ht="15.75" customHeight="1">
      <c r="C780" s="73"/>
      <c r="D780" s="73"/>
      <c r="E780" s="73"/>
      <c r="F780" s="73"/>
      <c r="G780" s="73"/>
      <c r="H780" s="73"/>
      <c r="I780" s="73"/>
      <c r="J780" s="73"/>
      <c r="K780" s="73"/>
    </row>
    <row r="781" ht="15.75" customHeight="1">
      <c r="C781" s="73"/>
      <c r="D781" s="73"/>
      <c r="E781" s="73"/>
      <c r="F781" s="73"/>
      <c r="G781" s="73"/>
      <c r="H781" s="73"/>
      <c r="I781" s="73"/>
      <c r="J781" s="73"/>
      <c r="K781" s="73"/>
    </row>
    <row r="782" ht="15.75" customHeight="1">
      <c r="C782" s="73"/>
      <c r="D782" s="73"/>
      <c r="E782" s="73"/>
      <c r="F782" s="73"/>
      <c r="G782" s="73"/>
      <c r="H782" s="73"/>
      <c r="I782" s="73"/>
      <c r="J782" s="73"/>
      <c r="K782" s="73"/>
    </row>
    <row r="783" ht="15.75" customHeight="1">
      <c r="C783" s="73"/>
      <c r="D783" s="73"/>
      <c r="E783" s="73"/>
      <c r="F783" s="73"/>
      <c r="G783" s="73"/>
      <c r="H783" s="73"/>
      <c r="I783" s="73"/>
      <c r="J783" s="73"/>
      <c r="K783" s="73"/>
    </row>
    <row r="784" ht="15.75" customHeight="1">
      <c r="C784" s="73"/>
      <c r="D784" s="73"/>
      <c r="E784" s="73"/>
      <c r="F784" s="73"/>
      <c r="G784" s="73"/>
      <c r="H784" s="73"/>
      <c r="I784" s="73"/>
      <c r="J784" s="73"/>
      <c r="K784" s="73"/>
    </row>
    <row r="785" ht="15.75" customHeight="1">
      <c r="C785" s="73"/>
      <c r="D785" s="73"/>
      <c r="E785" s="73"/>
      <c r="F785" s="73"/>
      <c r="G785" s="73"/>
      <c r="H785" s="73"/>
      <c r="I785" s="73"/>
      <c r="J785" s="73"/>
      <c r="K785" s="73"/>
    </row>
    <row r="786" ht="15.75" customHeight="1">
      <c r="C786" s="73"/>
      <c r="D786" s="73"/>
      <c r="E786" s="73"/>
      <c r="F786" s="73"/>
      <c r="G786" s="73"/>
      <c r="H786" s="73"/>
      <c r="I786" s="73"/>
      <c r="J786" s="73"/>
      <c r="K786" s="73"/>
    </row>
    <row r="787" ht="15.75" customHeight="1">
      <c r="C787" s="73"/>
      <c r="D787" s="73"/>
      <c r="E787" s="73"/>
      <c r="F787" s="73"/>
      <c r="G787" s="73"/>
      <c r="H787" s="73"/>
      <c r="I787" s="73"/>
      <c r="J787" s="73"/>
      <c r="K787" s="73"/>
    </row>
    <row r="788" ht="15.75" customHeight="1">
      <c r="C788" s="73"/>
      <c r="D788" s="73"/>
      <c r="E788" s="73"/>
      <c r="F788" s="73"/>
      <c r="G788" s="73"/>
      <c r="H788" s="73"/>
      <c r="I788" s="73"/>
      <c r="J788" s="73"/>
      <c r="K788" s="73"/>
    </row>
    <row r="789" ht="15.75" customHeight="1">
      <c r="C789" s="73"/>
      <c r="D789" s="73"/>
      <c r="E789" s="73"/>
      <c r="F789" s="73"/>
      <c r="G789" s="73"/>
      <c r="H789" s="73"/>
      <c r="I789" s="73"/>
      <c r="J789" s="73"/>
      <c r="K789" s="73"/>
    </row>
    <row r="790" ht="15.75" customHeight="1">
      <c r="C790" s="73"/>
      <c r="D790" s="73"/>
      <c r="E790" s="73"/>
      <c r="F790" s="73"/>
      <c r="G790" s="73"/>
      <c r="H790" s="73"/>
      <c r="I790" s="73"/>
      <c r="J790" s="73"/>
      <c r="K790" s="73"/>
    </row>
    <row r="791" ht="15.75" customHeight="1">
      <c r="C791" s="73"/>
      <c r="D791" s="73"/>
      <c r="E791" s="73"/>
      <c r="F791" s="73"/>
      <c r="G791" s="73"/>
      <c r="H791" s="73"/>
      <c r="I791" s="73"/>
      <c r="J791" s="73"/>
      <c r="K791" s="73"/>
    </row>
    <row r="792" ht="15.75" customHeight="1">
      <c r="C792" s="73"/>
      <c r="D792" s="73"/>
      <c r="E792" s="73"/>
      <c r="F792" s="73"/>
      <c r="G792" s="73"/>
      <c r="H792" s="73"/>
      <c r="I792" s="73"/>
      <c r="J792" s="73"/>
      <c r="K792" s="73"/>
    </row>
    <row r="793" ht="15.75" customHeight="1">
      <c r="C793" s="73"/>
      <c r="D793" s="73"/>
      <c r="E793" s="73"/>
      <c r="F793" s="73"/>
      <c r="G793" s="73"/>
      <c r="H793" s="73"/>
      <c r="I793" s="73"/>
      <c r="J793" s="73"/>
      <c r="K793" s="73"/>
    </row>
    <row r="794" ht="15.75" customHeight="1">
      <c r="C794" s="73"/>
      <c r="D794" s="73"/>
      <c r="E794" s="73"/>
      <c r="F794" s="73"/>
      <c r="G794" s="73"/>
      <c r="H794" s="73"/>
      <c r="I794" s="73"/>
      <c r="J794" s="73"/>
      <c r="K794" s="73"/>
    </row>
    <row r="795" ht="15.75" customHeight="1">
      <c r="C795" s="73"/>
      <c r="D795" s="73"/>
      <c r="E795" s="73"/>
      <c r="F795" s="73"/>
      <c r="G795" s="73"/>
      <c r="H795" s="73"/>
      <c r="I795" s="73"/>
      <c r="J795" s="73"/>
      <c r="K795" s="73"/>
    </row>
    <row r="796" ht="15.75" customHeight="1">
      <c r="C796" s="73"/>
      <c r="D796" s="73"/>
      <c r="E796" s="73"/>
      <c r="F796" s="73"/>
      <c r="G796" s="73"/>
      <c r="H796" s="73"/>
      <c r="I796" s="73"/>
      <c r="J796" s="73"/>
      <c r="K796" s="73"/>
    </row>
    <row r="797" ht="15.75" customHeight="1">
      <c r="C797" s="73"/>
      <c r="D797" s="73"/>
      <c r="E797" s="73"/>
      <c r="F797" s="73"/>
      <c r="G797" s="73"/>
      <c r="H797" s="73"/>
      <c r="I797" s="73"/>
      <c r="J797" s="73"/>
      <c r="K797" s="73"/>
    </row>
    <row r="798" ht="15.75" customHeight="1">
      <c r="C798" s="73"/>
      <c r="D798" s="73"/>
      <c r="E798" s="73"/>
      <c r="F798" s="73"/>
      <c r="G798" s="73"/>
      <c r="H798" s="73"/>
      <c r="I798" s="73"/>
      <c r="J798" s="73"/>
      <c r="K798" s="73"/>
    </row>
    <row r="799" ht="15.75" customHeight="1">
      <c r="C799" s="73"/>
      <c r="D799" s="73"/>
      <c r="E799" s="73"/>
      <c r="F799" s="73"/>
      <c r="G799" s="73"/>
      <c r="H799" s="73"/>
      <c r="I799" s="73"/>
      <c r="J799" s="73"/>
      <c r="K799" s="73"/>
    </row>
    <row r="800" ht="15.75" customHeight="1">
      <c r="C800" s="73"/>
      <c r="D800" s="73"/>
      <c r="E800" s="73"/>
      <c r="F800" s="73"/>
      <c r="G800" s="73"/>
      <c r="H800" s="73"/>
      <c r="I800" s="73"/>
      <c r="J800" s="73"/>
      <c r="K800" s="73"/>
    </row>
    <row r="801" ht="15.75" customHeight="1">
      <c r="C801" s="73"/>
      <c r="D801" s="73"/>
      <c r="E801" s="73"/>
      <c r="F801" s="73"/>
      <c r="G801" s="73"/>
      <c r="H801" s="73"/>
      <c r="I801" s="73"/>
      <c r="J801" s="73"/>
      <c r="K801" s="73"/>
    </row>
    <row r="802" ht="15.75" customHeight="1">
      <c r="C802" s="73"/>
      <c r="D802" s="73"/>
      <c r="E802" s="73"/>
      <c r="F802" s="73"/>
      <c r="G802" s="73"/>
      <c r="H802" s="73"/>
      <c r="I802" s="73"/>
      <c r="J802" s="73"/>
      <c r="K802" s="73"/>
    </row>
    <row r="803" ht="15.75" customHeight="1">
      <c r="C803" s="73"/>
      <c r="D803" s="73"/>
      <c r="E803" s="73"/>
      <c r="F803" s="73"/>
      <c r="G803" s="73"/>
      <c r="H803" s="73"/>
      <c r="I803" s="73"/>
      <c r="J803" s="73"/>
      <c r="K803" s="73"/>
    </row>
    <row r="804" ht="15.75" customHeight="1">
      <c r="C804" s="73"/>
      <c r="D804" s="73"/>
      <c r="E804" s="73"/>
      <c r="F804" s="73"/>
      <c r="G804" s="73"/>
      <c r="H804" s="73"/>
      <c r="I804" s="73"/>
      <c r="J804" s="73"/>
      <c r="K804" s="73"/>
    </row>
    <row r="805" ht="15.75" customHeight="1">
      <c r="C805" s="73"/>
      <c r="D805" s="73"/>
      <c r="E805" s="73"/>
      <c r="F805" s="73"/>
      <c r="G805" s="73"/>
      <c r="H805" s="73"/>
      <c r="I805" s="73"/>
      <c r="J805" s="73"/>
      <c r="K805" s="73"/>
    </row>
    <row r="806" ht="15.75" customHeight="1">
      <c r="C806" s="73"/>
      <c r="D806" s="73"/>
      <c r="E806" s="73"/>
      <c r="F806" s="73"/>
      <c r="G806" s="73"/>
      <c r="H806" s="73"/>
      <c r="I806" s="73"/>
      <c r="J806" s="73"/>
      <c r="K806" s="73"/>
    </row>
    <row r="807" ht="15.75" customHeight="1">
      <c r="C807" s="73"/>
      <c r="D807" s="73"/>
      <c r="E807" s="73"/>
      <c r="F807" s="73"/>
      <c r="G807" s="73"/>
      <c r="H807" s="73"/>
      <c r="I807" s="73"/>
      <c r="J807" s="73"/>
      <c r="K807" s="73"/>
    </row>
    <row r="808" ht="15.75" customHeight="1">
      <c r="C808" s="73"/>
      <c r="D808" s="73"/>
      <c r="E808" s="73"/>
      <c r="F808" s="73"/>
      <c r="G808" s="73"/>
      <c r="H808" s="73"/>
      <c r="I808" s="73"/>
      <c r="J808" s="73"/>
      <c r="K808" s="73"/>
    </row>
    <row r="809" ht="15.75" customHeight="1">
      <c r="C809" s="73"/>
      <c r="D809" s="73"/>
      <c r="E809" s="73"/>
      <c r="F809" s="73"/>
      <c r="G809" s="73"/>
      <c r="H809" s="73"/>
      <c r="I809" s="73"/>
      <c r="J809" s="73"/>
      <c r="K809" s="73"/>
    </row>
    <row r="810" ht="15.75" customHeight="1">
      <c r="C810" s="73"/>
      <c r="D810" s="73"/>
      <c r="E810" s="73"/>
      <c r="F810" s="73"/>
      <c r="G810" s="73"/>
      <c r="H810" s="73"/>
      <c r="I810" s="73"/>
      <c r="J810" s="73"/>
      <c r="K810" s="73"/>
    </row>
    <row r="811" ht="15.75" customHeight="1">
      <c r="C811" s="73"/>
      <c r="D811" s="73"/>
      <c r="E811" s="73"/>
      <c r="F811" s="73"/>
      <c r="G811" s="73"/>
      <c r="H811" s="73"/>
      <c r="I811" s="73"/>
      <c r="J811" s="73"/>
      <c r="K811" s="73"/>
    </row>
    <row r="812" ht="15.75" customHeight="1">
      <c r="C812" s="73"/>
      <c r="D812" s="73"/>
      <c r="E812" s="73"/>
      <c r="F812" s="73"/>
      <c r="G812" s="73"/>
      <c r="H812" s="73"/>
      <c r="I812" s="73"/>
      <c r="J812" s="73"/>
      <c r="K812" s="73"/>
    </row>
    <row r="813" ht="15.75" customHeight="1">
      <c r="C813" s="73"/>
      <c r="D813" s="73"/>
      <c r="E813" s="73"/>
      <c r="F813" s="73"/>
      <c r="G813" s="73"/>
      <c r="H813" s="73"/>
      <c r="I813" s="73"/>
      <c r="J813" s="73"/>
      <c r="K813" s="73"/>
    </row>
    <row r="814" ht="15.75" customHeight="1">
      <c r="C814" s="73"/>
      <c r="D814" s="73"/>
      <c r="E814" s="73"/>
      <c r="F814" s="73"/>
      <c r="G814" s="73"/>
      <c r="H814" s="73"/>
      <c r="I814" s="73"/>
      <c r="J814" s="73"/>
      <c r="K814" s="73"/>
    </row>
    <row r="815" ht="15.75" customHeight="1">
      <c r="C815" s="73"/>
      <c r="D815" s="73"/>
      <c r="E815" s="73"/>
      <c r="F815" s="73"/>
      <c r="G815" s="73"/>
      <c r="H815" s="73"/>
      <c r="I815" s="73"/>
      <c r="J815" s="73"/>
      <c r="K815" s="73"/>
    </row>
    <row r="816" ht="15.75" customHeight="1">
      <c r="C816" s="73"/>
      <c r="D816" s="73"/>
      <c r="E816" s="73"/>
      <c r="F816" s="73"/>
      <c r="G816" s="73"/>
      <c r="H816" s="73"/>
      <c r="I816" s="73"/>
      <c r="J816" s="73"/>
      <c r="K816" s="73"/>
    </row>
    <row r="817" ht="15.75" customHeight="1">
      <c r="C817" s="73"/>
      <c r="D817" s="73"/>
      <c r="E817" s="73"/>
      <c r="F817" s="73"/>
      <c r="G817" s="73"/>
      <c r="H817" s="73"/>
      <c r="I817" s="73"/>
      <c r="J817" s="73"/>
      <c r="K817" s="73"/>
    </row>
    <row r="818" ht="15.75" customHeight="1">
      <c r="C818" s="73"/>
      <c r="D818" s="73"/>
      <c r="E818" s="73"/>
      <c r="F818" s="73"/>
      <c r="G818" s="73"/>
      <c r="H818" s="73"/>
      <c r="I818" s="73"/>
      <c r="J818" s="73"/>
      <c r="K818" s="73"/>
    </row>
    <row r="819" ht="15.75" customHeight="1">
      <c r="C819" s="73"/>
      <c r="D819" s="73"/>
      <c r="E819" s="73"/>
      <c r="F819" s="73"/>
      <c r="G819" s="73"/>
      <c r="H819" s="73"/>
      <c r="I819" s="73"/>
      <c r="J819" s="73"/>
      <c r="K819" s="73"/>
    </row>
    <row r="820" ht="15.75" customHeight="1">
      <c r="C820" s="73"/>
      <c r="D820" s="73"/>
      <c r="E820" s="73"/>
      <c r="F820" s="73"/>
      <c r="G820" s="73"/>
      <c r="H820" s="73"/>
      <c r="I820" s="73"/>
      <c r="J820" s="73"/>
      <c r="K820" s="73"/>
    </row>
    <row r="821" ht="15.75" customHeight="1">
      <c r="C821" s="73"/>
      <c r="D821" s="73"/>
      <c r="E821" s="73"/>
      <c r="F821" s="73"/>
      <c r="G821" s="73"/>
      <c r="H821" s="73"/>
      <c r="I821" s="73"/>
      <c r="J821" s="73"/>
      <c r="K821" s="73"/>
    </row>
    <row r="822" ht="15.75" customHeight="1">
      <c r="C822" s="73"/>
      <c r="D822" s="73"/>
      <c r="E822" s="73"/>
      <c r="F822" s="73"/>
      <c r="G822" s="73"/>
      <c r="H822" s="73"/>
      <c r="I822" s="73"/>
      <c r="J822" s="73"/>
      <c r="K822" s="73"/>
    </row>
    <row r="823" ht="15.75" customHeight="1">
      <c r="C823" s="73"/>
      <c r="D823" s="73"/>
      <c r="E823" s="73"/>
      <c r="F823" s="73"/>
      <c r="G823" s="73"/>
      <c r="H823" s="73"/>
      <c r="I823" s="73"/>
      <c r="J823" s="73"/>
      <c r="K823" s="73"/>
    </row>
    <row r="824" ht="15.75" customHeight="1">
      <c r="C824" s="73"/>
      <c r="D824" s="73"/>
      <c r="E824" s="73"/>
      <c r="F824" s="73"/>
      <c r="G824" s="73"/>
      <c r="H824" s="73"/>
      <c r="I824" s="73"/>
      <c r="J824" s="73"/>
      <c r="K824" s="73"/>
    </row>
    <row r="825" ht="15.75" customHeight="1">
      <c r="C825" s="73"/>
      <c r="D825" s="73"/>
      <c r="E825" s="73"/>
      <c r="F825" s="73"/>
      <c r="G825" s="73"/>
      <c r="H825" s="73"/>
      <c r="I825" s="73"/>
      <c r="J825" s="73"/>
      <c r="K825" s="73"/>
    </row>
    <row r="826" ht="15.75" customHeight="1">
      <c r="C826" s="73"/>
      <c r="D826" s="73"/>
      <c r="E826" s="73"/>
      <c r="F826" s="73"/>
      <c r="G826" s="73"/>
      <c r="H826" s="73"/>
      <c r="I826" s="73"/>
      <c r="J826" s="73"/>
      <c r="K826" s="73"/>
    </row>
    <row r="827" ht="15.75" customHeight="1">
      <c r="C827" s="73"/>
      <c r="D827" s="73"/>
      <c r="E827" s="73"/>
      <c r="F827" s="73"/>
      <c r="G827" s="73"/>
      <c r="H827" s="73"/>
      <c r="I827" s="73"/>
      <c r="J827" s="73"/>
      <c r="K827" s="73"/>
    </row>
    <row r="828" ht="15.75" customHeight="1">
      <c r="C828" s="73"/>
      <c r="D828" s="73"/>
      <c r="E828" s="73"/>
      <c r="F828" s="73"/>
      <c r="G828" s="73"/>
      <c r="H828" s="73"/>
      <c r="I828" s="73"/>
      <c r="J828" s="73"/>
      <c r="K828" s="73"/>
    </row>
    <row r="829" ht="15.75" customHeight="1">
      <c r="C829" s="73"/>
      <c r="D829" s="73"/>
      <c r="E829" s="73"/>
      <c r="F829" s="73"/>
      <c r="G829" s="73"/>
      <c r="H829" s="73"/>
      <c r="I829" s="73"/>
      <c r="J829" s="73"/>
      <c r="K829" s="73"/>
    </row>
    <row r="830" ht="15.75" customHeight="1">
      <c r="C830" s="73"/>
      <c r="D830" s="73"/>
      <c r="E830" s="73"/>
      <c r="F830" s="73"/>
      <c r="G830" s="73"/>
      <c r="H830" s="73"/>
      <c r="I830" s="73"/>
      <c r="J830" s="73"/>
      <c r="K830" s="73"/>
    </row>
    <row r="831" ht="15.75" customHeight="1">
      <c r="C831" s="73"/>
      <c r="D831" s="73"/>
      <c r="E831" s="73"/>
      <c r="F831" s="73"/>
      <c r="G831" s="73"/>
      <c r="H831" s="73"/>
      <c r="I831" s="73"/>
      <c r="J831" s="73"/>
      <c r="K831" s="73"/>
    </row>
    <row r="832" ht="15.75" customHeight="1">
      <c r="C832" s="73"/>
      <c r="D832" s="73"/>
      <c r="E832" s="73"/>
      <c r="F832" s="73"/>
      <c r="G832" s="73"/>
      <c r="H832" s="73"/>
      <c r="I832" s="73"/>
      <c r="J832" s="73"/>
      <c r="K832" s="73"/>
    </row>
    <row r="833" ht="15.75" customHeight="1">
      <c r="C833" s="73"/>
      <c r="D833" s="73"/>
      <c r="E833" s="73"/>
      <c r="F833" s="73"/>
      <c r="G833" s="73"/>
      <c r="H833" s="73"/>
      <c r="I833" s="73"/>
      <c r="J833" s="73"/>
      <c r="K833" s="73"/>
    </row>
    <row r="834" ht="15.75" customHeight="1">
      <c r="C834" s="73"/>
      <c r="D834" s="73"/>
      <c r="E834" s="73"/>
      <c r="F834" s="73"/>
      <c r="G834" s="73"/>
      <c r="H834" s="73"/>
      <c r="I834" s="73"/>
      <c r="J834" s="73"/>
      <c r="K834" s="73"/>
    </row>
    <row r="835" ht="15.75" customHeight="1">
      <c r="C835" s="73"/>
      <c r="D835" s="73"/>
      <c r="E835" s="73"/>
      <c r="F835" s="73"/>
      <c r="G835" s="73"/>
      <c r="H835" s="73"/>
      <c r="I835" s="73"/>
      <c r="J835" s="73"/>
      <c r="K835" s="73"/>
    </row>
    <row r="836" ht="15.75" customHeight="1">
      <c r="C836" s="73"/>
      <c r="D836" s="73"/>
      <c r="E836" s="73"/>
      <c r="F836" s="73"/>
      <c r="G836" s="73"/>
      <c r="H836" s="73"/>
      <c r="I836" s="73"/>
      <c r="J836" s="73"/>
      <c r="K836" s="73"/>
    </row>
    <row r="837" ht="15.75" customHeight="1">
      <c r="C837" s="73"/>
      <c r="D837" s="73"/>
      <c r="E837" s="73"/>
      <c r="F837" s="73"/>
      <c r="G837" s="73"/>
      <c r="H837" s="73"/>
      <c r="I837" s="73"/>
      <c r="J837" s="73"/>
      <c r="K837" s="73"/>
    </row>
    <row r="838" ht="15.75" customHeight="1">
      <c r="C838" s="73"/>
      <c r="D838" s="73"/>
      <c r="E838" s="73"/>
      <c r="F838" s="73"/>
      <c r="G838" s="73"/>
      <c r="H838" s="73"/>
      <c r="I838" s="73"/>
      <c r="J838" s="73"/>
      <c r="K838" s="73"/>
    </row>
    <row r="839" ht="15.75" customHeight="1">
      <c r="C839" s="73"/>
      <c r="D839" s="73"/>
      <c r="E839" s="73"/>
      <c r="F839" s="73"/>
      <c r="G839" s="73"/>
      <c r="H839" s="73"/>
      <c r="I839" s="73"/>
      <c r="J839" s="73"/>
      <c r="K839" s="73"/>
    </row>
    <row r="840" ht="15.75" customHeight="1">
      <c r="C840" s="73"/>
      <c r="D840" s="73"/>
      <c r="E840" s="73"/>
      <c r="F840" s="73"/>
      <c r="G840" s="73"/>
      <c r="H840" s="73"/>
      <c r="I840" s="73"/>
      <c r="J840" s="73"/>
      <c r="K840" s="73"/>
    </row>
    <row r="841" ht="15.75" customHeight="1">
      <c r="C841" s="73"/>
      <c r="D841" s="73"/>
      <c r="E841" s="73"/>
      <c r="F841" s="73"/>
      <c r="G841" s="73"/>
      <c r="H841" s="73"/>
      <c r="I841" s="73"/>
      <c r="J841" s="73"/>
      <c r="K841" s="73"/>
    </row>
    <row r="842" ht="15.75" customHeight="1">
      <c r="C842" s="73"/>
      <c r="D842" s="73"/>
      <c r="E842" s="73"/>
      <c r="F842" s="73"/>
      <c r="G842" s="73"/>
      <c r="H842" s="73"/>
      <c r="I842" s="73"/>
      <c r="J842" s="73"/>
      <c r="K842" s="73"/>
    </row>
    <row r="843" ht="15.75" customHeight="1">
      <c r="C843" s="73"/>
      <c r="D843" s="73"/>
      <c r="E843" s="73"/>
      <c r="F843" s="73"/>
      <c r="G843" s="73"/>
      <c r="H843" s="73"/>
      <c r="I843" s="73"/>
      <c r="J843" s="73"/>
      <c r="K843" s="73"/>
    </row>
    <row r="844" ht="15.75" customHeight="1">
      <c r="C844" s="73"/>
      <c r="D844" s="73"/>
      <c r="E844" s="73"/>
      <c r="F844" s="73"/>
      <c r="G844" s="73"/>
      <c r="H844" s="73"/>
      <c r="I844" s="73"/>
      <c r="J844" s="73"/>
      <c r="K844" s="73"/>
    </row>
    <row r="845" ht="15.75" customHeight="1">
      <c r="C845" s="73"/>
      <c r="D845" s="73"/>
      <c r="E845" s="73"/>
      <c r="F845" s="73"/>
      <c r="G845" s="73"/>
      <c r="H845" s="73"/>
      <c r="I845" s="73"/>
      <c r="J845" s="73"/>
      <c r="K845" s="73"/>
    </row>
    <row r="846" ht="15.75" customHeight="1">
      <c r="C846" s="73"/>
      <c r="D846" s="73"/>
      <c r="E846" s="73"/>
      <c r="F846" s="73"/>
      <c r="G846" s="73"/>
      <c r="H846" s="73"/>
      <c r="I846" s="73"/>
      <c r="J846" s="73"/>
      <c r="K846" s="73"/>
    </row>
    <row r="847" ht="15.75" customHeight="1">
      <c r="C847" s="73"/>
      <c r="D847" s="73"/>
      <c r="E847" s="73"/>
      <c r="F847" s="73"/>
      <c r="G847" s="73"/>
      <c r="H847" s="73"/>
      <c r="I847" s="73"/>
      <c r="J847" s="73"/>
      <c r="K847" s="73"/>
    </row>
    <row r="848" ht="15.75" customHeight="1">
      <c r="C848" s="73"/>
      <c r="D848" s="73"/>
      <c r="E848" s="73"/>
      <c r="F848" s="73"/>
      <c r="G848" s="73"/>
      <c r="H848" s="73"/>
      <c r="I848" s="73"/>
      <c r="J848" s="73"/>
      <c r="K848" s="73"/>
    </row>
    <row r="849" ht="15.75" customHeight="1">
      <c r="C849" s="73"/>
      <c r="D849" s="73"/>
      <c r="E849" s="73"/>
      <c r="F849" s="73"/>
      <c r="G849" s="73"/>
      <c r="H849" s="73"/>
      <c r="I849" s="73"/>
      <c r="J849" s="73"/>
      <c r="K849" s="73"/>
    </row>
    <row r="850" ht="15.75" customHeight="1">
      <c r="C850" s="73"/>
      <c r="D850" s="73"/>
      <c r="E850" s="73"/>
      <c r="F850" s="73"/>
      <c r="G850" s="73"/>
      <c r="H850" s="73"/>
      <c r="I850" s="73"/>
      <c r="J850" s="73"/>
      <c r="K850" s="73"/>
    </row>
    <row r="851" ht="15.75" customHeight="1">
      <c r="C851" s="73"/>
      <c r="D851" s="73"/>
      <c r="E851" s="73"/>
      <c r="F851" s="73"/>
      <c r="G851" s="73"/>
      <c r="H851" s="73"/>
      <c r="I851" s="73"/>
      <c r="J851" s="73"/>
      <c r="K851" s="73"/>
    </row>
    <row r="852" ht="15.75" customHeight="1">
      <c r="C852" s="73"/>
      <c r="D852" s="73"/>
      <c r="E852" s="73"/>
      <c r="F852" s="73"/>
      <c r="G852" s="73"/>
      <c r="H852" s="73"/>
      <c r="I852" s="73"/>
      <c r="J852" s="73"/>
      <c r="K852" s="73"/>
    </row>
    <row r="853" ht="15.75" customHeight="1">
      <c r="C853" s="73"/>
      <c r="D853" s="73"/>
      <c r="E853" s="73"/>
      <c r="F853" s="73"/>
      <c r="G853" s="73"/>
      <c r="H853" s="73"/>
      <c r="I853" s="73"/>
      <c r="J853" s="73"/>
      <c r="K853" s="73"/>
    </row>
    <row r="854" ht="15.75" customHeight="1">
      <c r="C854" s="73"/>
      <c r="D854" s="73"/>
      <c r="E854" s="73"/>
      <c r="F854" s="73"/>
      <c r="G854" s="73"/>
      <c r="H854" s="73"/>
      <c r="I854" s="73"/>
      <c r="J854" s="73"/>
      <c r="K854" s="73"/>
    </row>
    <row r="855" ht="15.75" customHeight="1">
      <c r="C855" s="73"/>
      <c r="D855" s="73"/>
      <c r="E855" s="73"/>
      <c r="F855" s="73"/>
      <c r="G855" s="73"/>
      <c r="H855" s="73"/>
      <c r="I855" s="73"/>
      <c r="J855" s="73"/>
      <c r="K855" s="73"/>
    </row>
    <row r="856" ht="15.75" customHeight="1">
      <c r="C856" s="73"/>
      <c r="D856" s="73"/>
      <c r="E856" s="73"/>
      <c r="F856" s="73"/>
      <c r="G856" s="73"/>
      <c r="H856" s="73"/>
      <c r="I856" s="73"/>
      <c r="J856" s="73"/>
      <c r="K856" s="73"/>
    </row>
    <row r="857" ht="15.75" customHeight="1">
      <c r="C857" s="73"/>
      <c r="D857" s="73"/>
      <c r="E857" s="73"/>
      <c r="F857" s="73"/>
      <c r="G857" s="73"/>
      <c r="H857" s="73"/>
      <c r="I857" s="73"/>
      <c r="J857" s="73"/>
      <c r="K857" s="73"/>
    </row>
    <row r="858" ht="15.75" customHeight="1">
      <c r="C858" s="73"/>
      <c r="D858" s="73"/>
      <c r="E858" s="73"/>
      <c r="F858" s="73"/>
      <c r="G858" s="73"/>
      <c r="H858" s="73"/>
      <c r="I858" s="73"/>
      <c r="J858" s="73"/>
      <c r="K858" s="73"/>
    </row>
    <row r="859" ht="15.75" customHeight="1">
      <c r="C859" s="73"/>
      <c r="D859" s="73"/>
      <c r="E859" s="73"/>
      <c r="F859" s="73"/>
      <c r="G859" s="73"/>
      <c r="H859" s="73"/>
      <c r="I859" s="73"/>
      <c r="J859" s="73"/>
      <c r="K859" s="73"/>
    </row>
    <row r="860" ht="15.75" customHeight="1">
      <c r="C860" s="73"/>
      <c r="D860" s="73"/>
      <c r="E860" s="73"/>
      <c r="F860" s="73"/>
      <c r="G860" s="73"/>
      <c r="H860" s="73"/>
      <c r="I860" s="73"/>
      <c r="J860" s="73"/>
      <c r="K860" s="73"/>
    </row>
    <row r="861" ht="15.75" customHeight="1">
      <c r="C861" s="73"/>
      <c r="D861" s="73"/>
      <c r="E861" s="73"/>
      <c r="F861" s="73"/>
      <c r="G861" s="73"/>
      <c r="H861" s="73"/>
      <c r="I861" s="73"/>
      <c r="J861" s="73"/>
      <c r="K861" s="73"/>
    </row>
    <row r="862" ht="15.75" customHeight="1">
      <c r="C862" s="73"/>
      <c r="D862" s="73"/>
      <c r="E862" s="73"/>
      <c r="F862" s="73"/>
      <c r="G862" s="73"/>
      <c r="H862" s="73"/>
      <c r="I862" s="73"/>
      <c r="J862" s="73"/>
      <c r="K862" s="73"/>
    </row>
    <row r="863" ht="15.75" customHeight="1">
      <c r="C863" s="73"/>
      <c r="D863" s="73"/>
      <c r="E863" s="73"/>
      <c r="F863" s="73"/>
      <c r="G863" s="73"/>
      <c r="H863" s="73"/>
      <c r="I863" s="73"/>
      <c r="J863" s="73"/>
      <c r="K863" s="73"/>
    </row>
    <row r="864" ht="15.75" customHeight="1">
      <c r="C864" s="73"/>
      <c r="D864" s="73"/>
      <c r="E864" s="73"/>
      <c r="F864" s="73"/>
      <c r="G864" s="73"/>
      <c r="H864" s="73"/>
      <c r="I864" s="73"/>
      <c r="J864" s="73"/>
      <c r="K864" s="73"/>
    </row>
    <row r="865" ht="15.75" customHeight="1">
      <c r="C865" s="73"/>
      <c r="D865" s="73"/>
      <c r="E865" s="73"/>
      <c r="F865" s="73"/>
      <c r="G865" s="73"/>
      <c r="H865" s="73"/>
      <c r="I865" s="73"/>
      <c r="J865" s="73"/>
      <c r="K865" s="73"/>
    </row>
    <row r="866" ht="15.75" customHeight="1">
      <c r="C866" s="73"/>
      <c r="D866" s="73"/>
      <c r="E866" s="73"/>
      <c r="F866" s="73"/>
      <c r="G866" s="73"/>
      <c r="H866" s="73"/>
      <c r="I866" s="73"/>
      <c r="J866" s="73"/>
      <c r="K866" s="73"/>
    </row>
    <row r="867" ht="15.75" customHeight="1">
      <c r="C867" s="73"/>
      <c r="D867" s="73"/>
      <c r="E867" s="73"/>
      <c r="F867" s="73"/>
      <c r="G867" s="73"/>
      <c r="H867" s="73"/>
      <c r="I867" s="73"/>
      <c r="J867" s="73"/>
      <c r="K867" s="73"/>
    </row>
    <row r="868" ht="15.75" customHeight="1">
      <c r="C868" s="73"/>
      <c r="D868" s="73"/>
      <c r="E868" s="73"/>
      <c r="F868" s="73"/>
      <c r="G868" s="73"/>
      <c r="H868" s="73"/>
      <c r="I868" s="73"/>
      <c r="J868" s="73"/>
      <c r="K868" s="73"/>
    </row>
    <row r="869" ht="15.75" customHeight="1">
      <c r="C869" s="73"/>
      <c r="D869" s="73"/>
      <c r="E869" s="73"/>
      <c r="F869" s="73"/>
      <c r="G869" s="73"/>
      <c r="H869" s="73"/>
      <c r="I869" s="73"/>
      <c r="J869" s="73"/>
      <c r="K869" s="73"/>
    </row>
    <row r="870" ht="15.75" customHeight="1">
      <c r="C870" s="73"/>
      <c r="D870" s="73"/>
      <c r="E870" s="73"/>
      <c r="F870" s="73"/>
      <c r="G870" s="73"/>
      <c r="H870" s="73"/>
      <c r="I870" s="73"/>
      <c r="J870" s="73"/>
      <c r="K870" s="73"/>
    </row>
    <row r="871" ht="15.75" customHeight="1">
      <c r="C871" s="73"/>
      <c r="D871" s="73"/>
      <c r="E871" s="73"/>
      <c r="F871" s="73"/>
      <c r="G871" s="73"/>
      <c r="H871" s="73"/>
      <c r="I871" s="73"/>
      <c r="J871" s="73"/>
      <c r="K871" s="73"/>
    </row>
    <row r="872" ht="15.75" customHeight="1">
      <c r="C872" s="73"/>
      <c r="D872" s="73"/>
      <c r="E872" s="73"/>
      <c r="F872" s="73"/>
      <c r="G872" s="73"/>
      <c r="H872" s="73"/>
      <c r="I872" s="73"/>
      <c r="J872" s="73"/>
      <c r="K872" s="73"/>
    </row>
    <row r="873" ht="15.75" customHeight="1">
      <c r="C873" s="73"/>
      <c r="D873" s="73"/>
      <c r="E873" s="73"/>
      <c r="F873" s="73"/>
      <c r="G873" s="73"/>
      <c r="H873" s="73"/>
      <c r="I873" s="73"/>
      <c r="J873" s="73"/>
      <c r="K873" s="73"/>
    </row>
    <row r="874" ht="15.75" customHeight="1">
      <c r="C874" s="73"/>
      <c r="D874" s="73"/>
      <c r="E874" s="73"/>
      <c r="F874" s="73"/>
      <c r="G874" s="73"/>
      <c r="H874" s="73"/>
      <c r="I874" s="73"/>
      <c r="J874" s="73"/>
      <c r="K874" s="73"/>
    </row>
    <row r="875" ht="15.75" customHeight="1">
      <c r="C875" s="73"/>
      <c r="D875" s="73"/>
      <c r="E875" s="73"/>
      <c r="F875" s="73"/>
      <c r="G875" s="73"/>
      <c r="H875" s="73"/>
      <c r="I875" s="73"/>
      <c r="J875" s="73"/>
      <c r="K875" s="73"/>
    </row>
    <row r="876" ht="15.75" customHeight="1">
      <c r="C876" s="73"/>
      <c r="D876" s="73"/>
      <c r="E876" s="73"/>
      <c r="F876" s="73"/>
      <c r="G876" s="73"/>
      <c r="H876" s="73"/>
      <c r="I876" s="73"/>
      <c r="J876" s="73"/>
      <c r="K876" s="73"/>
    </row>
    <row r="877" ht="15.75" customHeight="1">
      <c r="C877" s="73"/>
      <c r="D877" s="73"/>
      <c r="E877" s="73"/>
      <c r="F877" s="73"/>
      <c r="G877" s="73"/>
      <c r="H877" s="73"/>
      <c r="I877" s="73"/>
      <c r="J877" s="73"/>
      <c r="K877" s="73"/>
    </row>
    <row r="878" ht="15.75" customHeight="1">
      <c r="C878" s="73"/>
      <c r="D878" s="73"/>
      <c r="E878" s="73"/>
      <c r="F878" s="73"/>
      <c r="G878" s="73"/>
      <c r="H878" s="73"/>
      <c r="I878" s="73"/>
      <c r="J878" s="73"/>
      <c r="K878" s="73"/>
    </row>
    <row r="879" ht="15.75" customHeight="1">
      <c r="C879" s="73"/>
      <c r="D879" s="73"/>
      <c r="E879" s="73"/>
      <c r="F879" s="73"/>
      <c r="G879" s="73"/>
      <c r="H879" s="73"/>
      <c r="I879" s="73"/>
      <c r="J879" s="73"/>
      <c r="K879" s="73"/>
    </row>
    <row r="880" ht="15.75" customHeight="1">
      <c r="C880" s="73"/>
      <c r="D880" s="73"/>
      <c r="E880" s="73"/>
      <c r="F880" s="73"/>
      <c r="G880" s="73"/>
      <c r="H880" s="73"/>
      <c r="I880" s="73"/>
      <c r="J880" s="73"/>
      <c r="K880" s="73"/>
    </row>
    <row r="881" ht="15.75" customHeight="1">
      <c r="C881" s="73"/>
      <c r="D881" s="73"/>
      <c r="E881" s="73"/>
      <c r="F881" s="73"/>
      <c r="G881" s="73"/>
      <c r="H881" s="73"/>
      <c r="I881" s="73"/>
      <c r="J881" s="73"/>
      <c r="K881" s="73"/>
    </row>
    <row r="882" ht="15.75" customHeight="1">
      <c r="C882" s="73"/>
      <c r="D882" s="73"/>
      <c r="E882" s="73"/>
      <c r="F882" s="73"/>
      <c r="G882" s="73"/>
      <c r="H882" s="73"/>
      <c r="I882" s="73"/>
      <c r="J882" s="73"/>
      <c r="K882" s="73"/>
    </row>
    <row r="883" ht="15.75" customHeight="1">
      <c r="C883" s="73"/>
      <c r="D883" s="73"/>
      <c r="E883" s="73"/>
      <c r="F883" s="73"/>
      <c r="G883" s="73"/>
      <c r="H883" s="73"/>
      <c r="I883" s="73"/>
      <c r="J883" s="73"/>
      <c r="K883" s="73"/>
    </row>
    <row r="884" ht="15.75" customHeight="1">
      <c r="C884" s="73"/>
      <c r="D884" s="73"/>
      <c r="E884" s="73"/>
      <c r="F884" s="73"/>
      <c r="G884" s="73"/>
      <c r="H884" s="73"/>
      <c r="I884" s="73"/>
      <c r="J884" s="73"/>
      <c r="K884" s="73"/>
    </row>
    <row r="885" ht="15.75" customHeight="1">
      <c r="C885" s="73"/>
      <c r="D885" s="73"/>
      <c r="E885" s="73"/>
      <c r="F885" s="73"/>
      <c r="G885" s="73"/>
      <c r="H885" s="73"/>
      <c r="I885" s="73"/>
      <c r="J885" s="73"/>
      <c r="K885" s="73"/>
    </row>
    <row r="886" ht="15.75" customHeight="1">
      <c r="C886" s="73"/>
      <c r="D886" s="73"/>
      <c r="E886" s="73"/>
      <c r="F886" s="73"/>
      <c r="G886" s="73"/>
      <c r="H886" s="73"/>
      <c r="I886" s="73"/>
      <c r="J886" s="73"/>
      <c r="K886" s="73"/>
    </row>
    <row r="887" ht="15.75" customHeight="1">
      <c r="C887" s="73"/>
      <c r="D887" s="73"/>
      <c r="E887" s="73"/>
      <c r="F887" s="73"/>
      <c r="G887" s="73"/>
      <c r="H887" s="73"/>
      <c r="I887" s="73"/>
      <c r="J887" s="73"/>
      <c r="K887" s="73"/>
    </row>
    <row r="888" ht="15.75" customHeight="1">
      <c r="C888" s="73"/>
      <c r="D888" s="73"/>
      <c r="E888" s="73"/>
      <c r="F888" s="73"/>
      <c r="G888" s="73"/>
      <c r="H888" s="73"/>
      <c r="I888" s="73"/>
      <c r="J888" s="73"/>
      <c r="K888" s="73"/>
    </row>
    <row r="889" ht="15.75" customHeight="1">
      <c r="C889" s="73"/>
      <c r="D889" s="73"/>
      <c r="E889" s="73"/>
      <c r="F889" s="73"/>
      <c r="G889" s="73"/>
      <c r="H889" s="73"/>
      <c r="I889" s="73"/>
      <c r="J889" s="73"/>
      <c r="K889" s="73"/>
    </row>
    <row r="890" ht="15.75" customHeight="1">
      <c r="C890" s="73"/>
      <c r="D890" s="73"/>
      <c r="E890" s="73"/>
      <c r="F890" s="73"/>
      <c r="G890" s="73"/>
      <c r="H890" s="73"/>
      <c r="I890" s="73"/>
      <c r="J890" s="73"/>
      <c r="K890" s="73"/>
    </row>
    <row r="891" ht="15.75" customHeight="1">
      <c r="C891" s="73"/>
      <c r="D891" s="73"/>
      <c r="E891" s="73"/>
      <c r="F891" s="73"/>
      <c r="G891" s="73"/>
      <c r="H891" s="73"/>
      <c r="I891" s="73"/>
      <c r="J891" s="73"/>
      <c r="K891" s="73"/>
    </row>
    <row r="892" ht="15.75" customHeight="1">
      <c r="C892" s="73"/>
      <c r="D892" s="73"/>
      <c r="E892" s="73"/>
      <c r="F892" s="73"/>
      <c r="G892" s="73"/>
      <c r="H892" s="73"/>
      <c r="I892" s="73"/>
      <c r="J892" s="73"/>
      <c r="K892" s="73"/>
    </row>
    <row r="893" ht="15.75" customHeight="1">
      <c r="C893" s="73"/>
      <c r="D893" s="73"/>
      <c r="E893" s="73"/>
      <c r="F893" s="73"/>
      <c r="G893" s="73"/>
      <c r="H893" s="73"/>
      <c r="I893" s="73"/>
      <c r="J893" s="73"/>
      <c r="K893" s="73"/>
    </row>
    <row r="894" ht="15.75" customHeight="1">
      <c r="C894" s="73"/>
      <c r="D894" s="73"/>
      <c r="E894" s="73"/>
      <c r="F894" s="73"/>
      <c r="G894" s="73"/>
      <c r="H894" s="73"/>
      <c r="I894" s="73"/>
      <c r="J894" s="73"/>
      <c r="K894" s="73"/>
    </row>
    <row r="895" ht="15.75" customHeight="1">
      <c r="C895" s="73"/>
      <c r="D895" s="73"/>
      <c r="E895" s="73"/>
      <c r="F895" s="73"/>
      <c r="G895" s="73"/>
      <c r="H895" s="73"/>
      <c r="I895" s="73"/>
      <c r="J895" s="73"/>
      <c r="K895" s="73"/>
    </row>
    <row r="896" ht="15.75" customHeight="1">
      <c r="C896" s="73"/>
      <c r="D896" s="73"/>
      <c r="E896" s="73"/>
      <c r="F896" s="73"/>
      <c r="G896" s="73"/>
      <c r="H896" s="73"/>
      <c r="I896" s="73"/>
      <c r="J896" s="73"/>
      <c r="K896" s="73"/>
    </row>
    <row r="897" ht="15.75" customHeight="1">
      <c r="C897" s="73"/>
      <c r="D897" s="73"/>
      <c r="E897" s="73"/>
      <c r="F897" s="73"/>
      <c r="G897" s="73"/>
      <c r="H897" s="73"/>
      <c r="I897" s="73"/>
      <c r="J897" s="73"/>
      <c r="K897" s="73"/>
    </row>
    <row r="898" ht="15.75" customHeight="1">
      <c r="C898" s="73"/>
      <c r="D898" s="73"/>
      <c r="E898" s="73"/>
      <c r="F898" s="73"/>
      <c r="G898" s="73"/>
      <c r="H898" s="73"/>
      <c r="I898" s="73"/>
      <c r="J898" s="73"/>
      <c r="K898" s="73"/>
    </row>
    <row r="899" ht="15.75" customHeight="1">
      <c r="C899" s="73"/>
      <c r="D899" s="73"/>
      <c r="E899" s="73"/>
      <c r="F899" s="73"/>
      <c r="G899" s="73"/>
      <c r="H899" s="73"/>
      <c r="I899" s="73"/>
      <c r="J899" s="73"/>
      <c r="K899" s="73"/>
    </row>
    <row r="900" ht="15.75" customHeight="1">
      <c r="C900" s="73"/>
      <c r="D900" s="73"/>
      <c r="E900" s="73"/>
      <c r="F900" s="73"/>
      <c r="G900" s="73"/>
      <c r="H900" s="73"/>
      <c r="I900" s="73"/>
      <c r="J900" s="73"/>
      <c r="K900" s="73"/>
    </row>
    <row r="901" ht="15.75" customHeight="1">
      <c r="C901" s="73"/>
      <c r="D901" s="73"/>
      <c r="E901" s="73"/>
      <c r="F901" s="73"/>
      <c r="G901" s="73"/>
      <c r="H901" s="73"/>
      <c r="I901" s="73"/>
      <c r="J901" s="73"/>
      <c r="K901" s="73"/>
    </row>
    <row r="902" ht="15.75" customHeight="1">
      <c r="C902" s="73"/>
      <c r="D902" s="73"/>
      <c r="E902" s="73"/>
      <c r="F902" s="73"/>
      <c r="G902" s="73"/>
      <c r="H902" s="73"/>
      <c r="I902" s="73"/>
      <c r="J902" s="73"/>
      <c r="K902" s="73"/>
    </row>
    <row r="903" ht="15.75" customHeight="1">
      <c r="C903" s="73"/>
      <c r="D903" s="73"/>
      <c r="E903" s="73"/>
      <c r="F903" s="73"/>
      <c r="G903" s="73"/>
      <c r="H903" s="73"/>
      <c r="I903" s="73"/>
      <c r="J903" s="73"/>
      <c r="K903" s="73"/>
    </row>
    <row r="904" ht="15.75" customHeight="1">
      <c r="C904" s="73"/>
      <c r="D904" s="73"/>
      <c r="E904" s="73"/>
      <c r="F904" s="73"/>
      <c r="G904" s="73"/>
      <c r="H904" s="73"/>
      <c r="I904" s="73"/>
      <c r="J904" s="73"/>
      <c r="K904" s="73"/>
    </row>
    <row r="905" ht="15.75" customHeight="1">
      <c r="C905" s="73"/>
      <c r="D905" s="73"/>
      <c r="E905" s="73"/>
      <c r="F905" s="73"/>
      <c r="G905" s="73"/>
      <c r="H905" s="73"/>
      <c r="I905" s="73"/>
      <c r="J905" s="73"/>
      <c r="K905" s="73"/>
    </row>
    <row r="906" ht="15.75" customHeight="1">
      <c r="C906" s="73"/>
      <c r="D906" s="73"/>
      <c r="E906" s="73"/>
      <c r="F906" s="73"/>
      <c r="G906" s="73"/>
      <c r="H906" s="73"/>
      <c r="I906" s="73"/>
      <c r="J906" s="73"/>
      <c r="K906" s="73"/>
    </row>
    <row r="907" ht="15.75" customHeight="1">
      <c r="C907" s="73"/>
      <c r="D907" s="73"/>
      <c r="E907" s="73"/>
      <c r="F907" s="73"/>
      <c r="G907" s="73"/>
      <c r="H907" s="73"/>
      <c r="I907" s="73"/>
      <c r="J907" s="73"/>
      <c r="K907" s="73"/>
    </row>
    <row r="908" ht="15.75" customHeight="1">
      <c r="C908" s="73"/>
      <c r="D908" s="73"/>
      <c r="E908" s="73"/>
      <c r="F908" s="73"/>
      <c r="G908" s="73"/>
      <c r="H908" s="73"/>
      <c r="I908" s="73"/>
      <c r="J908" s="73"/>
      <c r="K908" s="73"/>
    </row>
    <row r="909" ht="15.75" customHeight="1">
      <c r="C909" s="73"/>
      <c r="D909" s="73"/>
      <c r="E909" s="73"/>
      <c r="F909" s="73"/>
      <c r="G909" s="73"/>
      <c r="H909" s="73"/>
      <c r="I909" s="73"/>
      <c r="J909" s="73"/>
      <c r="K909" s="73"/>
    </row>
    <row r="910" ht="15.75" customHeight="1">
      <c r="C910" s="73"/>
      <c r="D910" s="73"/>
      <c r="E910" s="73"/>
      <c r="F910" s="73"/>
      <c r="G910" s="73"/>
      <c r="H910" s="73"/>
      <c r="I910" s="73"/>
      <c r="J910" s="73"/>
      <c r="K910" s="73"/>
    </row>
    <row r="911" ht="15.75" customHeight="1">
      <c r="C911" s="73"/>
      <c r="D911" s="73"/>
      <c r="E911" s="73"/>
      <c r="F911" s="73"/>
      <c r="G911" s="73"/>
      <c r="H911" s="73"/>
      <c r="I911" s="73"/>
      <c r="J911" s="73"/>
      <c r="K911" s="73"/>
    </row>
    <row r="912" ht="15.75" customHeight="1">
      <c r="C912" s="73"/>
      <c r="D912" s="73"/>
      <c r="E912" s="73"/>
      <c r="F912" s="73"/>
      <c r="G912" s="73"/>
      <c r="H912" s="73"/>
      <c r="I912" s="73"/>
      <c r="J912" s="73"/>
      <c r="K912" s="73"/>
    </row>
    <row r="913" ht="15.75" customHeight="1">
      <c r="C913" s="73"/>
      <c r="D913" s="73"/>
      <c r="E913" s="73"/>
      <c r="F913" s="73"/>
      <c r="G913" s="73"/>
      <c r="H913" s="73"/>
      <c r="I913" s="73"/>
      <c r="J913" s="73"/>
      <c r="K913" s="73"/>
    </row>
    <row r="914" ht="15.75" customHeight="1">
      <c r="C914" s="73"/>
      <c r="D914" s="73"/>
      <c r="E914" s="73"/>
      <c r="F914" s="73"/>
      <c r="G914" s="73"/>
      <c r="H914" s="73"/>
      <c r="I914" s="73"/>
      <c r="J914" s="73"/>
      <c r="K914" s="73"/>
    </row>
    <row r="915" ht="15.75" customHeight="1">
      <c r="C915" s="73"/>
      <c r="D915" s="73"/>
      <c r="E915" s="73"/>
      <c r="F915" s="73"/>
      <c r="G915" s="73"/>
      <c r="H915" s="73"/>
      <c r="I915" s="73"/>
      <c r="J915" s="73"/>
      <c r="K915" s="73"/>
    </row>
    <row r="916" ht="15.75" customHeight="1">
      <c r="C916" s="73"/>
      <c r="D916" s="73"/>
      <c r="E916" s="73"/>
      <c r="F916" s="73"/>
      <c r="G916" s="73"/>
      <c r="H916" s="73"/>
      <c r="I916" s="73"/>
      <c r="J916" s="73"/>
      <c r="K916" s="73"/>
    </row>
    <row r="917" ht="15.75" customHeight="1">
      <c r="C917" s="73"/>
      <c r="D917" s="73"/>
      <c r="E917" s="73"/>
      <c r="F917" s="73"/>
      <c r="G917" s="73"/>
      <c r="H917" s="73"/>
      <c r="I917" s="73"/>
      <c r="J917" s="73"/>
      <c r="K917" s="73"/>
    </row>
    <row r="918" ht="15.75" customHeight="1">
      <c r="C918" s="73"/>
      <c r="D918" s="73"/>
      <c r="E918" s="73"/>
      <c r="F918" s="73"/>
      <c r="G918" s="73"/>
      <c r="H918" s="73"/>
      <c r="I918" s="73"/>
      <c r="J918" s="73"/>
      <c r="K918" s="73"/>
    </row>
    <row r="919" ht="15.75" customHeight="1">
      <c r="C919" s="73"/>
      <c r="D919" s="73"/>
      <c r="E919" s="73"/>
      <c r="F919" s="73"/>
      <c r="G919" s="73"/>
      <c r="H919" s="73"/>
      <c r="I919" s="73"/>
      <c r="J919" s="73"/>
      <c r="K919" s="73"/>
    </row>
    <row r="920" ht="15.75" customHeight="1">
      <c r="C920" s="73"/>
      <c r="D920" s="73"/>
      <c r="E920" s="73"/>
      <c r="F920" s="73"/>
      <c r="G920" s="73"/>
      <c r="H920" s="73"/>
      <c r="I920" s="73"/>
      <c r="J920" s="73"/>
      <c r="K920" s="73"/>
    </row>
    <row r="921" ht="15.75" customHeight="1">
      <c r="C921" s="73"/>
      <c r="D921" s="73"/>
      <c r="E921" s="73"/>
      <c r="F921" s="73"/>
      <c r="G921" s="73"/>
      <c r="H921" s="73"/>
      <c r="I921" s="73"/>
      <c r="J921" s="73"/>
      <c r="K921" s="73"/>
    </row>
    <row r="922" ht="15.75" customHeight="1">
      <c r="C922" s="73"/>
      <c r="D922" s="73"/>
      <c r="E922" s="73"/>
      <c r="F922" s="73"/>
      <c r="G922" s="73"/>
      <c r="H922" s="73"/>
      <c r="I922" s="73"/>
      <c r="J922" s="73"/>
      <c r="K922" s="73"/>
    </row>
    <row r="923" ht="15.75" customHeight="1">
      <c r="C923" s="73"/>
      <c r="D923" s="73"/>
      <c r="E923" s="73"/>
      <c r="F923" s="73"/>
      <c r="G923" s="73"/>
      <c r="H923" s="73"/>
      <c r="I923" s="73"/>
      <c r="J923" s="73"/>
      <c r="K923" s="73"/>
    </row>
    <row r="924" ht="15.75" customHeight="1">
      <c r="C924" s="73"/>
      <c r="D924" s="73"/>
      <c r="E924" s="73"/>
      <c r="F924" s="73"/>
      <c r="G924" s="73"/>
      <c r="H924" s="73"/>
      <c r="I924" s="73"/>
      <c r="J924" s="73"/>
      <c r="K924" s="73"/>
    </row>
    <row r="925" ht="15.75" customHeight="1">
      <c r="C925" s="73"/>
      <c r="D925" s="73"/>
      <c r="E925" s="73"/>
      <c r="F925" s="73"/>
      <c r="G925" s="73"/>
      <c r="H925" s="73"/>
      <c r="I925" s="73"/>
      <c r="J925" s="73"/>
      <c r="K925" s="73"/>
    </row>
    <row r="926" ht="15.75" customHeight="1">
      <c r="C926" s="73"/>
      <c r="D926" s="73"/>
      <c r="E926" s="73"/>
      <c r="F926" s="73"/>
      <c r="G926" s="73"/>
      <c r="H926" s="73"/>
      <c r="I926" s="73"/>
      <c r="J926" s="73"/>
      <c r="K926" s="73"/>
    </row>
    <row r="927" ht="15.75" customHeight="1">
      <c r="C927" s="73"/>
      <c r="D927" s="73"/>
      <c r="E927" s="73"/>
      <c r="F927" s="73"/>
      <c r="G927" s="73"/>
      <c r="H927" s="73"/>
      <c r="I927" s="73"/>
      <c r="J927" s="73"/>
      <c r="K927" s="73"/>
    </row>
    <row r="928" ht="15.75" customHeight="1">
      <c r="C928" s="73"/>
      <c r="D928" s="73"/>
      <c r="E928" s="73"/>
      <c r="F928" s="73"/>
      <c r="G928" s="73"/>
      <c r="H928" s="73"/>
      <c r="I928" s="73"/>
      <c r="J928" s="73"/>
      <c r="K928" s="73"/>
    </row>
    <row r="929" ht="15.75" customHeight="1">
      <c r="C929" s="73"/>
      <c r="D929" s="73"/>
      <c r="E929" s="73"/>
      <c r="F929" s="73"/>
      <c r="G929" s="73"/>
      <c r="H929" s="73"/>
      <c r="I929" s="73"/>
      <c r="J929" s="73"/>
      <c r="K929" s="73"/>
    </row>
    <row r="930" ht="15.75" customHeight="1">
      <c r="C930" s="73"/>
      <c r="D930" s="73"/>
      <c r="E930" s="73"/>
      <c r="F930" s="73"/>
      <c r="G930" s="73"/>
      <c r="H930" s="73"/>
      <c r="I930" s="73"/>
      <c r="J930" s="73"/>
      <c r="K930" s="73"/>
    </row>
    <row r="931" ht="15.75" customHeight="1">
      <c r="C931" s="73"/>
      <c r="D931" s="73"/>
      <c r="E931" s="73"/>
      <c r="F931" s="73"/>
      <c r="G931" s="73"/>
      <c r="H931" s="73"/>
      <c r="I931" s="73"/>
      <c r="J931" s="73"/>
      <c r="K931" s="73"/>
    </row>
    <row r="932" ht="15.75" customHeight="1">
      <c r="C932" s="73"/>
      <c r="D932" s="73"/>
      <c r="E932" s="73"/>
      <c r="F932" s="73"/>
      <c r="G932" s="73"/>
      <c r="H932" s="73"/>
      <c r="I932" s="73"/>
      <c r="J932" s="73"/>
      <c r="K932" s="73"/>
    </row>
    <row r="933" ht="15.75" customHeight="1">
      <c r="C933" s="73"/>
      <c r="D933" s="73"/>
      <c r="E933" s="73"/>
      <c r="F933" s="73"/>
      <c r="G933" s="73"/>
      <c r="H933" s="73"/>
      <c r="I933" s="73"/>
      <c r="J933" s="73"/>
      <c r="K933" s="73"/>
    </row>
    <row r="934" ht="15.75" customHeight="1">
      <c r="C934" s="73"/>
      <c r="D934" s="73"/>
      <c r="E934" s="73"/>
      <c r="F934" s="73"/>
      <c r="G934" s="73"/>
      <c r="H934" s="73"/>
      <c r="I934" s="73"/>
      <c r="J934" s="73"/>
      <c r="K934" s="73"/>
    </row>
    <row r="935" ht="15.75" customHeight="1">
      <c r="C935" s="73"/>
      <c r="D935" s="73"/>
      <c r="E935" s="73"/>
      <c r="F935" s="73"/>
      <c r="G935" s="73"/>
      <c r="H935" s="73"/>
      <c r="I935" s="73"/>
      <c r="J935" s="73"/>
      <c r="K935" s="73"/>
    </row>
    <row r="936" ht="15.75" customHeight="1">
      <c r="C936" s="73"/>
      <c r="D936" s="73"/>
      <c r="E936" s="73"/>
      <c r="F936" s="73"/>
      <c r="G936" s="73"/>
      <c r="H936" s="73"/>
      <c r="I936" s="73"/>
      <c r="J936" s="73"/>
      <c r="K936" s="73"/>
    </row>
    <row r="937" ht="15.75" customHeight="1">
      <c r="C937" s="73"/>
      <c r="D937" s="73"/>
      <c r="E937" s="73"/>
      <c r="F937" s="73"/>
      <c r="G937" s="73"/>
      <c r="H937" s="73"/>
      <c r="I937" s="73"/>
      <c r="J937" s="73"/>
      <c r="K937" s="73"/>
    </row>
    <row r="938" ht="15.75" customHeight="1">
      <c r="C938" s="73"/>
      <c r="D938" s="73"/>
      <c r="E938" s="73"/>
      <c r="F938" s="73"/>
      <c r="G938" s="73"/>
      <c r="H938" s="73"/>
      <c r="I938" s="73"/>
      <c r="J938" s="73"/>
      <c r="K938" s="73"/>
    </row>
    <row r="939" ht="15.75" customHeight="1">
      <c r="C939" s="73"/>
      <c r="D939" s="73"/>
      <c r="E939" s="73"/>
      <c r="F939" s="73"/>
      <c r="G939" s="73"/>
      <c r="H939" s="73"/>
      <c r="I939" s="73"/>
      <c r="J939" s="73"/>
      <c r="K939" s="73"/>
    </row>
    <row r="940" ht="15.75" customHeight="1">
      <c r="C940" s="73"/>
      <c r="D940" s="73"/>
      <c r="E940" s="73"/>
      <c r="F940" s="73"/>
      <c r="G940" s="73"/>
      <c r="H940" s="73"/>
      <c r="I940" s="73"/>
      <c r="J940" s="73"/>
      <c r="K940" s="73"/>
    </row>
    <row r="941" ht="15.75" customHeight="1">
      <c r="C941" s="73"/>
      <c r="D941" s="73"/>
      <c r="E941" s="73"/>
      <c r="F941" s="73"/>
      <c r="G941" s="73"/>
      <c r="H941" s="73"/>
      <c r="I941" s="73"/>
      <c r="J941" s="73"/>
      <c r="K941" s="73"/>
    </row>
    <row r="942" ht="15.75" customHeight="1">
      <c r="C942" s="73"/>
      <c r="D942" s="73"/>
      <c r="E942" s="73"/>
      <c r="F942" s="73"/>
      <c r="G942" s="73"/>
      <c r="H942" s="73"/>
      <c r="I942" s="73"/>
      <c r="J942" s="73"/>
      <c r="K942" s="73"/>
    </row>
    <row r="943" ht="15.75" customHeight="1">
      <c r="C943" s="73"/>
      <c r="D943" s="73"/>
      <c r="E943" s="73"/>
      <c r="F943" s="73"/>
      <c r="G943" s="73"/>
      <c r="H943" s="73"/>
      <c r="I943" s="73"/>
      <c r="J943" s="73"/>
      <c r="K943" s="73"/>
    </row>
    <row r="944" ht="15.75" customHeight="1">
      <c r="C944" s="73"/>
      <c r="D944" s="73"/>
      <c r="E944" s="73"/>
      <c r="F944" s="73"/>
      <c r="G944" s="73"/>
      <c r="H944" s="73"/>
      <c r="I944" s="73"/>
      <c r="J944" s="73"/>
      <c r="K944" s="73"/>
    </row>
    <row r="945" ht="15.75" customHeight="1">
      <c r="C945" s="73"/>
      <c r="D945" s="73"/>
      <c r="E945" s="73"/>
      <c r="F945" s="73"/>
      <c r="G945" s="73"/>
      <c r="H945" s="73"/>
      <c r="I945" s="73"/>
      <c r="J945" s="73"/>
      <c r="K945" s="73"/>
    </row>
    <row r="946" ht="15.75" customHeight="1">
      <c r="C946" s="73"/>
      <c r="D946" s="73"/>
      <c r="E946" s="73"/>
      <c r="F946" s="73"/>
      <c r="G946" s="73"/>
      <c r="H946" s="73"/>
      <c r="I946" s="73"/>
      <c r="J946" s="73"/>
      <c r="K946" s="73"/>
    </row>
    <row r="947" ht="15.75" customHeight="1">
      <c r="C947" s="73"/>
      <c r="D947" s="73"/>
      <c r="E947" s="73"/>
      <c r="F947" s="73"/>
      <c r="G947" s="73"/>
      <c r="H947" s="73"/>
      <c r="I947" s="73"/>
      <c r="J947" s="73"/>
      <c r="K947" s="73"/>
    </row>
    <row r="948" ht="15.75" customHeight="1">
      <c r="C948" s="73"/>
      <c r="D948" s="73"/>
      <c r="E948" s="73"/>
      <c r="F948" s="73"/>
      <c r="G948" s="73"/>
      <c r="H948" s="73"/>
      <c r="I948" s="73"/>
      <c r="J948" s="73"/>
      <c r="K948" s="73"/>
    </row>
    <row r="949" ht="15.75" customHeight="1">
      <c r="C949" s="73"/>
      <c r="D949" s="73"/>
      <c r="E949" s="73"/>
      <c r="F949" s="73"/>
      <c r="G949" s="73"/>
      <c r="H949" s="73"/>
      <c r="I949" s="73"/>
      <c r="J949" s="73"/>
      <c r="K949" s="73"/>
    </row>
    <row r="950" ht="15.75" customHeight="1">
      <c r="C950" s="73"/>
      <c r="D950" s="73"/>
      <c r="E950" s="73"/>
      <c r="F950" s="73"/>
      <c r="G950" s="73"/>
      <c r="H950" s="73"/>
      <c r="I950" s="73"/>
      <c r="J950" s="73"/>
      <c r="K950" s="73"/>
    </row>
    <row r="951" ht="15.75" customHeight="1">
      <c r="C951" s="73"/>
      <c r="D951" s="73"/>
      <c r="E951" s="73"/>
      <c r="F951" s="73"/>
      <c r="G951" s="73"/>
      <c r="H951" s="73"/>
      <c r="I951" s="73"/>
      <c r="J951" s="73"/>
      <c r="K951" s="73"/>
    </row>
    <row r="952" ht="15.75" customHeight="1">
      <c r="C952" s="73"/>
      <c r="D952" s="73"/>
      <c r="E952" s="73"/>
      <c r="F952" s="73"/>
      <c r="G952" s="73"/>
      <c r="H952" s="73"/>
      <c r="I952" s="73"/>
      <c r="J952" s="73"/>
      <c r="K952" s="73"/>
    </row>
    <row r="953" ht="15.75" customHeight="1">
      <c r="C953" s="73"/>
      <c r="D953" s="73"/>
      <c r="E953" s="73"/>
      <c r="F953" s="73"/>
      <c r="G953" s="73"/>
      <c r="H953" s="73"/>
      <c r="I953" s="73"/>
      <c r="J953" s="73"/>
      <c r="K953" s="73"/>
    </row>
    <row r="954" ht="15.75" customHeight="1">
      <c r="C954" s="73"/>
      <c r="D954" s="73"/>
      <c r="E954" s="73"/>
      <c r="F954" s="73"/>
      <c r="G954" s="73"/>
      <c r="H954" s="73"/>
      <c r="I954" s="73"/>
      <c r="J954" s="73"/>
      <c r="K954" s="73"/>
    </row>
    <row r="955" ht="15.75" customHeight="1">
      <c r="C955" s="73"/>
      <c r="D955" s="73"/>
      <c r="E955" s="73"/>
      <c r="F955" s="73"/>
      <c r="G955" s="73"/>
      <c r="H955" s="73"/>
      <c r="I955" s="73"/>
      <c r="J955" s="73"/>
      <c r="K955" s="73"/>
    </row>
    <row r="956" ht="15.75" customHeight="1">
      <c r="C956" s="73"/>
      <c r="D956" s="73"/>
      <c r="E956" s="73"/>
      <c r="F956" s="73"/>
      <c r="G956" s="73"/>
      <c r="H956" s="73"/>
      <c r="I956" s="73"/>
      <c r="J956" s="73"/>
      <c r="K956" s="73"/>
    </row>
    <row r="957" ht="15.75" customHeight="1">
      <c r="C957" s="73"/>
      <c r="D957" s="73"/>
      <c r="E957" s="73"/>
      <c r="F957" s="73"/>
      <c r="G957" s="73"/>
      <c r="H957" s="73"/>
      <c r="I957" s="73"/>
      <c r="J957" s="73"/>
      <c r="K957" s="73"/>
    </row>
    <row r="958" ht="15.75" customHeight="1">
      <c r="C958" s="73"/>
      <c r="D958" s="73"/>
      <c r="E958" s="73"/>
      <c r="F958" s="73"/>
      <c r="G958" s="73"/>
      <c r="H958" s="73"/>
      <c r="I958" s="73"/>
      <c r="J958" s="73"/>
      <c r="K958" s="73"/>
    </row>
    <row r="959" ht="15.75" customHeight="1">
      <c r="C959" s="73"/>
      <c r="D959" s="73"/>
      <c r="E959" s="73"/>
      <c r="F959" s="73"/>
      <c r="G959" s="73"/>
      <c r="H959" s="73"/>
      <c r="I959" s="73"/>
      <c r="J959" s="73"/>
      <c r="K959" s="73"/>
    </row>
    <row r="960" ht="15.75" customHeight="1">
      <c r="C960" s="73"/>
      <c r="D960" s="73"/>
      <c r="E960" s="73"/>
      <c r="F960" s="73"/>
      <c r="G960" s="73"/>
      <c r="H960" s="73"/>
      <c r="I960" s="73"/>
      <c r="J960" s="73"/>
      <c r="K960" s="73"/>
    </row>
    <row r="961" ht="15.75" customHeight="1">
      <c r="C961" s="73"/>
      <c r="D961" s="73"/>
      <c r="E961" s="73"/>
      <c r="F961" s="73"/>
      <c r="G961" s="73"/>
      <c r="H961" s="73"/>
      <c r="I961" s="73"/>
      <c r="J961" s="73"/>
      <c r="K961" s="73"/>
    </row>
    <row r="962" ht="15.75" customHeight="1">
      <c r="C962" s="73"/>
      <c r="D962" s="73"/>
      <c r="E962" s="73"/>
      <c r="F962" s="73"/>
      <c r="G962" s="73"/>
      <c r="H962" s="73"/>
      <c r="I962" s="73"/>
      <c r="J962" s="73"/>
      <c r="K962" s="73"/>
    </row>
    <row r="963" ht="15.75" customHeight="1">
      <c r="C963" s="73"/>
      <c r="D963" s="73"/>
      <c r="E963" s="73"/>
      <c r="F963" s="73"/>
      <c r="G963" s="73"/>
      <c r="H963" s="73"/>
      <c r="I963" s="73"/>
      <c r="J963" s="73"/>
      <c r="K963" s="73"/>
    </row>
    <row r="964" ht="15.75" customHeight="1">
      <c r="C964" s="73"/>
      <c r="D964" s="73"/>
      <c r="E964" s="73"/>
      <c r="F964" s="73"/>
      <c r="G964" s="73"/>
      <c r="H964" s="73"/>
      <c r="I964" s="73"/>
      <c r="J964" s="73"/>
      <c r="K964" s="73"/>
    </row>
    <row r="965" ht="15.75" customHeight="1">
      <c r="C965" s="73"/>
      <c r="D965" s="73"/>
      <c r="E965" s="73"/>
      <c r="F965" s="73"/>
      <c r="G965" s="73"/>
      <c r="H965" s="73"/>
      <c r="I965" s="73"/>
      <c r="J965" s="73"/>
      <c r="K965" s="73"/>
    </row>
    <row r="966" ht="15.75" customHeight="1">
      <c r="C966" s="73"/>
      <c r="D966" s="73"/>
      <c r="E966" s="73"/>
      <c r="F966" s="73"/>
      <c r="G966" s="73"/>
      <c r="H966" s="73"/>
      <c r="I966" s="73"/>
      <c r="J966" s="73"/>
      <c r="K966" s="73"/>
    </row>
    <row r="967" ht="15.75" customHeight="1">
      <c r="C967" s="73"/>
      <c r="D967" s="73"/>
      <c r="E967" s="73"/>
      <c r="F967" s="73"/>
      <c r="G967" s="73"/>
      <c r="H967" s="73"/>
      <c r="I967" s="73"/>
      <c r="J967" s="73"/>
      <c r="K967" s="73"/>
    </row>
    <row r="968" ht="15.75" customHeight="1">
      <c r="C968" s="73"/>
      <c r="D968" s="73"/>
      <c r="E968" s="73"/>
      <c r="F968" s="73"/>
      <c r="G968" s="73"/>
      <c r="H968" s="73"/>
      <c r="I968" s="73"/>
      <c r="J968" s="73"/>
      <c r="K968" s="73"/>
    </row>
    <row r="969" ht="15.75" customHeight="1">
      <c r="C969" s="73"/>
      <c r="D969" s="73"/>
      <c r="E969" s="73"/>
      <c r="F969" s="73"/>
      <c r="G969" s="73"/>
      <c r="H969" s="73"/>
      <c r="I969" s="73"/>
      <c r="J969" s="73"/>
      <c r="K969" s="73"/>
    </row>
    <row r="970" ht="15.75" customHeight="1">
      <c r="C970" s="73"/>
      <c r="D970" s="73"/>
      <c r="E970" s="73"/>
      <c r="F970" s="73"/>
      <c r="G970" s="73"/>
      <c r="H970" s="73"/>
      <c r="I970" s="73"/>
      <c r="J970" s="73"/>
      <c r="K970" s="73"/>
    </row>
    <row r="971" ht="15.75" customHeight="1">
      <c r="C971" s="73"/>
      <c r="D971" s="73"/>
      <c r="E971" s="73"/>
      <c r="F971" s="73"/>
      <c r="G971" s="73"/>
      <c r="H971" s="73"/>
      <c r="I971" s="73"/>
      <c r="J971" s="73"/>
      <c r="K971" s="73"/>
    </row>
    <row r="972" ht="15.75" customHeight="1">
      <c r="C972" s="73"/>
      <c r="D972" s="73"/>
      <c r="E972" s="73"/>
      <c r="F972" s="73"/>
      <c r="G972" s="73"/>
      <c r="H972" s="73"/>
      <c r="I972" s="73"/>
      <c r="J972" s="73"/>
      <c r="K972" s="73"/>
    </row>
    <row r="973" ht="15.75" customHeight="1">
      <c r="C973" s="73"/>
      <c r="D973" s="73"/>
      <c r="E973" s="73"/>
      <c r="F973" s="73"/>
      <c r="G973" s="73"/>
      <c r="H973" s="73"/>
      <c r="I973" s="73"/>
      <c r="J973" s="73"/>
      <c r="K973" s="73"/>
    </row>
    <row r="974" ht="15.75" customHeight="1">
      <c r="C974" s="73"/>
      <c r="D974" s="73"/>
      <c r="E974" s="73"/>
      <c r="F974" s="73"/>
      <c r="G974" s="73"/>
      <c r="H974" s="73"/>
      <c r="I974" s="73"/>
      <c r="J974" s="73"/>
      <c r="K974" s="73"/>
    </row>
    <row r="975" ht="15.75" customHeight="1">
      <c r="C975" s="73"/>
      <c r="D975" s="73"/>
      <c r="E975" s="73"/>
      <c r="F975" s="73"/>
      <c r="G975" s="73"/>
      <c r="H975" s="73"/>
      <c r="I975" s="73"/>
      <c r="J975" s="73"/>
      <c r="K975" s="73"/>
    </row>
    <row r="976" ht="15.75" customHeight="1">
      <c r="C976" s="73"/>
      <c r="D976" s="73"/>
      <c r="E976" s="73"/>
      <c r="F976" s="73"/>
      <c r="G976" s="73"/>
      <c r="H976" s="73"/>
      <c r="I976" s="73"/>
      <c r="J976" s="73"/>
      <c r="K976" s="73"/>
    </row>
    <row r="977" ht="15.75" customHeight="1">
      <c r="C977" s="73"/>
      <c r="D977" s="73"/>
      <c r="E977" s="73"/>
      <c r="F977" s="73"/>
      <c r="G977" s="73"/>
      <c r="H977" s="73"/>
      <c r="I977" s="73"/>
      <c r="J977" s="73"/>
      <c r="K977" s="73"/>
    </row>
    <row r="978" ht="15.75" customHeight="1">
      <c r="C978" s="73"/>
      <c r="D978" s="73"/>
      <c r="E978" s="73"/>
      <c r="F978" s="73"/>
      <c r="G978" s="73"/>
      <c r="H978" s="73"/>
      <c r="I978" s="73"/>
      <c r="J978" s="73"/>
      <c r="K978" s="73"/>
    </row>
    <row r="979" ht="15.75" customHeight="1">
      <c r="C979" s="73"/>
      <c r="D979" s="73"/>
      <c r="E979" s="73"/>
      <c r="F979" s="73"/>
      <c r="G979" s="73"/>
      <c r="H979" s="73"/>
      <c r="I979" s="73"/>
      <c r="J979" s="73"/>
      <c r="K979" s="73"/>
    </row>
    <row r="980" ht="15.75" customHeight="1">
      <c r="C980" s="73"/>
      <c r="D980" s="73"/>
      <c r="E980" s="73"/>
      <c r="F980" s="73"/>
      <c r="G980" s="73"/>
      <c r="H980" s="73"/>
      <c r="I980" s="73"/>
      <c r="J980" s="73"/>
      <c r="K980" s="73"/>
    </row>
    <row r="981" ht="15.75" customHeight="1">
      <c r="C981" s="73"/>
      <c r="D981" s="73"/>
      <c r="E981" s="73"/>
      <c r="F981" s="73"/>
      <c r="G981" s="73"/>
      <c r="H981" s="73"/>
      <c r="I981" s="73"/>
      <c r="J981" s="73"/>
      <c r="K981" s="73"/>
    </row>
    <row r="982" ht="15.75" customHeight="1">
      <c r="C982" s="73"/>
      <c r="D982" s="73"/>
      <c r="E982" s="73"/>
      <c r="F982" s="73"/>
      <c r="G982" s="73"/>
      <c r="H982" s="73"/>
      <c r="I982" s="73"/>
      <c r="J982" s="73"/>
      <c r="K982" s="73"/>
    </row>
    <row r="983" ht="15.75" customHeight="1">
      <c r="C983" s="73"/>
      <c r="D983" s="73"/>
      <c r="E983" s="73"/>
      <c r="F983" s="73"/>
      <c r="G983" s="73"/>
      <c r="H983" s="73"/>
      <c r="I983" s="73"/>
      <c r="J983" s="73"/>
      <c r="K983" s="73"/>
    </row>
    <row r="984" ht="15.75" customHeight="1">
      <c r="C984" s="73"/>
      <c r="D984" s="73"/>
      <c r="E984" s="73"/>
      <c r="F984" s="73"/>
      <c r="G984" s="73"/>
      <c r="H984" s="73"/>
      <c r="I984" s="73"/>
      <c r="J984" s="73"/>
      <c r="K984" s="73"/>
    </row>
    <row r="985" ht="15.75" customHeight="1">
      <c r="C985" s="73"/>
      <c r="D985" s="73"/>
      <c r="E985" s="73"/>
      <c r="F985" s="73"/>
      <c r="G985" s="73"/>
      <c r="H985" s="73"/>
      <c r="I985" s="73"/>
      <c r="J985" s="73"/>
      <c r="K985" s="73"/>
    </row>
    <row r="986" ht="15.75" customHeight="1">
      <c r="C986" s="73"/>
      <c r="D986" s="73"/>
      <c r="E986" s="73"/>
      <c r="F986" s="73"/>
      <c r="G986" s="73"/>
      <c r="H986" s="73"/>
      <c r="I986" s="73"/>
      <c r="J986" s="73"/>
      <c r="K986" s="73"/>
    </row>
    <row r="987" ht="15.75" customHeight="1">
      <c r="C987" s="73"/>
      <c r="D987" s="73"/>
      <c r="E987" s="73"/>
      <c r="F987" s="73"/>
      <c r="G987" s="73"/>
      <c r="H987" s="73"/>
      <c r="I987" s="73"/>
      <c r="J987" s="73"/>
      <c r="K987" s="73"/>
    </row>
    <row r="988" ht="15.75" customHeight="1">
      <c r="C988" s="73"/>
      <c r="D988" s="73"/>
      <c r="E988" s="73"/>
      <c r="F988" s="73"/>
      <c r="G988" s="73"/>
      <c r="H988" s="73"/>
      <c r="I988" s="73"/>
      <c r="J988" s="73"/>
      <c r="K988" s="73"/>
    </row>
    <row r="989" ht="15.75" customHeight="1">
      <c r="C989" s="73"/>
      <c r="D989" s="73"/>
      <c r="E989" s="73"/>
      <c r="F989" s="73"/>
      <c r="G989" s="73"/>
      <c r="H989" s="73"/>
      <c r="I989" s="73"/>
      <c r="J989" s="73"/>
      <c r="K989" s="73"/>
    </row>
    <row r="990" ht="15.75" customHeight="1">
      <c r="C990" s="73"/>
      <c r="D990" s="73"/>
      <c r="E990" s="73"/>
      <c r="F990" s="73"/>
      <c r="G990" s="73"/>
      <c r="H990" s="73"/>
      <c r="I990" s="73"/>
      <c r="J990" s="73"/>
      <c r="K990" s="73"/>
    </row>
    <row r="991" ht="15.75" customHeight="1">
      <c r="C991" s="73"/>
      <c r="D991" s="73"/>
      <c r="E991" s="73"/>
      <c r="F991" s="73"/>
      <c r="G991" s="73"/>
      <c r="H991" s="73"/>
      <c r="I991" s="73"/>
      <c r="J991" s="73"/>
      <c r="K991" s="73"/>
    </row>
    <row r="992" ht="15.75" customHeight="1">
      <c r="C992" s="73"/>
      <c r="D992" s="73"/>
      <c r="E992" s="73"/>
      <c r="F992" s="73"/>
      <c r="G992" s="73"/>
      <c r="H992" s="73"/>
      <c r="I992" s="73"/>
      <c r="J992" s="73"/>
      <c r="K992" s="73"/>
    </row>
    <row r="993" ht="15.75" customHeight="1">
      <c r="C993" s="73"/>
      <c r="D993" s="73"/>
      <c r="E993" s="73"/>
      <c r="F993" s="73"/>
      <c r="G993" s="73"/>
      <c r="H993" s="73"/>
      <c r="I993" s="73"/>
      <c r="J993" s="73"/>
      <c r="K993" s="73"/>
    </row>
    <row r="994" ht="15.75" customHeight="1">
      <c r="C994" s="73"/>
      <c r="D994" s="73"/>
      <c r="E994" s="73"/>
      <c r="F994" s="73"/>
      <c r="G994" s="73"/>
      <c r="H994" s="73"/>
      <c r="I994" s="73"/>
      <c r="J994" s="73"/>
      <c r="K994" s="73"/>
    </row>
    <row r="995" ht="15.75" customHeight="1">
      <c r="C995" s="73"/>
      <c r="D995" s="73"/>
      <c r="E995" s="73"/>
      <c r="F995" s="73"/>
      <c r="G995" s="73"/>
      <c r="H995" s="73"/>
      <c r="I995" s="73"/>
      <c r="J995" s="73"/>
      <c r="K995" s="73"/>
    </row>
    <row r="996" ht="15.75" customHeight="1">
      <c r="C996" s="73"/>
      <c r="D996" s="73"/>
      <c r="E996" s="73"/>
      <c r="F996" s="73"/>
      <c r="G996" s="73"/>
      <c r="H996" s="73"/>
      <c r="I996" s="73"/>
      <c r="J996" s="73"/>
      <c r="K996" s="73"/>
    </row>
    <row r="997" ht="15.75" customHeight="1">
      <c r="C997" s="73"/>
      <c r="D997" s="73"/>
      <c r="E997" s="73"/>
      <c r="F997" s="73"/>
      <c r="G997" s="73"/>
      <c r="H997" s="73"/>
      <c r="I997" s="73"/>
      <c r="J997" s="73"/>
      <c r="K997" s="73"/>
    </row>
    <row r="998" ht="15.75" customHeight="1">
      <c r="C998" s="73"/>
      <c r="D998" s="73"/>
      <c r="E998" s="73"/>
      <c r="F998" s="73"/>
      <c r="G998" s="73"/>
      <c r="H998" s="73"/>
      <c r="I998" s="73"/>
      <c r="J998" s="73"/>
      <c r="K998" s="73"/>
    </row>
    <row r="999" ht="15.75" customHeight="1">
      <c r="C999" s="73"/>
      <c r="D999" s="73"/>
      <c r="E999" s="73"/>
      <c r="F999" s="73"/>
      <c r="G999" s="73"/>
      <c r="H999" s="73"/>
      <c r="I999" s="73"/>
      <c r="J999" s="73"/>
      <c r="K999" s="73"/>
    </row>
    <row r="1000" ht="15.75" customHeight="1">
      <c r="C1000" s="73"/>
      <c r="D1000" s="73"/>
      <c r="E1000" s="73"/>
      <c r="F1000" s="73"/>
      <c r="G1000" s="73"/>
      <c r="H1000" s="73"/>
      <c r="I1000" s="73"/>
      <c r="J1000" s="73"/>
      <c r="K1000" s="73"/>
    </row>
  </sheetData>
  <mergeCells count="2">
    <mergeCell ref="H2:J2"/>
    <mergeCell ref="A14:J14"/>
  </mergeCells>
  <printOptions/>
  <pageMargins bottom="0.787401575" footer="0.0" header="0.0" left="0.511811024" right="0.511811024" top="0.7874015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8" width="18.13"/>
    <col customWidth="1" min="9" max="26" width="7.75"/>
  </cols>
  <sheetData>
    <row r="1">
      <c r="A1" s="90" t="s">
        <v>484</v>
      </c>
      <c r="B1" s="91"/>
      <c r="C1" s="91"/>
      <c r="D1" s="91"/>
      <c r="E1" s="92"/>
      <c r="F1" s="92"/>
      <c r="G1" s="92"/>
      <c r="H1" s="92"/>
    </row>
    <row r="2">
      <c r="A2" s="92"/>
      <c r="B2" s="91"/>
      <c r="C2" s="91"/>
      <c r="D2" s="91"/>
      <c r="E2" s="92"/>
      <c r="F2" s="92"/>
      <c r="G2" s="92"/>
      <c r="H2" s="92"/>
    </row>
    <row r="3">
      <c r="A3" s="93" t="s">
        <v>485</v>
      </c>
      <c r="B3" s="94" t="s">
        <v>486</v>
      </c>
      <c r="C3" s="94" t="s">
        <v>487</v>
      </c>
      <c r="D3" s="94" t="s">
        <v>52</v>
      </c>
      <c r="E3" s="93" t="s">
        <v>488</v>
      </c>
      <c r="F3" s="93" t="s">
        <v>489</v>
      </c>
      <c r="G3" s="93" t="s">
        <v>490</v>
      </c>
      <c r="H3" s="93" t="s">
        <v>491</v>
      </c>
    </row>
    <row r="4">
      <c r="A4" s="13">
        <v>1.0</v>
      </c>
      <c r="B4" s="59" t="s">
        <v>2</v>
      </c>
      <c r="C4" s="59" t="s">
        <v>492</v>
      </c>
      <c r="D4" s="59" t="s">
        <v>27</v>
      </c>
      <c r="E4" s="13" t="s">
        <v>493</v>
      </c>
      <c r="F4" s="95">
        <v>1500.0</v>
      </c>
      <c r="G4" s="96">
        <f>MIN('Base de custos'!$A$11:$B$12)</f>
        <v>26.08</v>
      </c>
      <c r="H4" s="96">
        <f t="shared" ref="H4:H59" si="1">F4*G4</f>
        <v>39120</v>
      </c>
      <c r="I4" s="97"/>
      <c r="J4" s="97"/>
      <c r="K4" s="97"/>
      <c r="L4" s="97"/>
      <c r="M4" s="97"/>
      <c r="N4" s="97"/>
      <c r="O4" s="97"/>
      <c r="P4" s="97"/>
      <c r="Q4" s="97"/>
      <c r="R4" s="97"/>
      <c r="S4" s="97"/>
      <c r="T4" s="97"/>
      <c r="U4" s="97"/>
      <c r="V4" s="97"/>
      <c r="W4" s="97"/>
      <c r="X4" s="97"/>
      <c r="Y4" s="97"/>
      <c r="Z4" s="97"/>
    </row>
    <row r="5">
      <c r="A5" s="13">
        <v>2.0</v>
      </c>
      <c r="B5" s="59" t="s">
        <v>34</v>
      </c>
      <c r="C5" s="59" t="s">
        <v>494</v>
      </c>
      <c r="D5" s="59" t="s">
        <v>27</v>
      </c>
      <c r="E5" s="13" t="s">
        <v>495</v>
      </c>
      <c r="F5" s="95">
        <v>1500.0</v>
      </c>
      <c r="G5" s="96">
        <f>MIN('Base de custos'!$A$22:$B$23)</f>
        <v>96</v>
      </c>
      <c r="H5" s="96">
        <f t="shared" si="1"/>
        <v>144000</v>
      </c>
      <c r="I5" s="97"/>
      <c r="J5" s="97"/>
      <c r="K5" s="97"/>
      <c r="L5" s="97"/>
      <c r="M5" s="97"/>
      <c r="N5" s="97"/>
      <c r="O5" s="97"/>
      <c r="P5" s="97"/>
      <c r="Q5" s="97"/>
      <c r="R5" s="97"/>
      <c r="S5" s="97"/>
      <c r="T5" s="97"/>
      <c r="U5" s="97"/>
      <c r="V5" s="97"/>
      <c r="W5" s="97"/>
      <c r="X5" s="97"/>
      <c r="Y5" s="97"/>
      <c r="Z5" s="97"/>
    </row>
    <row r="6">
      <c r="A6" s="13">
        <v>3.0</v>
      </c>
      <c r="B6" s="59" t="s">
        <v>41</v>
      </c>
      <c r="C6" s="59" t="s">
        <v>492</v>
      </c>
      <c r="D6" s="59" t="s">
        <v>27</v>
      </c>
      <c r="E6" s="13" t="s">
        <v>496</v>
      </c>
      <c r="F6" s="95">
        <v>2200.0</v>
      </c>
      <c r="G6" s="96">
        <f>MIN('Base de custos'!$A$32:$B$33)</f>
        <v>82.32</v>
      </c>
      <c r="H6" s="96">
        <f t="shared" si="1"/>
        <v>181104</v>
      </c>
      <c r="I6" s="97"/>
      <c r="J6" s="97"/>
      <c r="K6" s="97"/>
      <c r="L6" s="97"/>
      <c r="M6" s="97"/>
      <c r="N6" s="97"/>
      <c r="O6" s="97"/>
      <c r="P6" s="97"/>
      <c r="Q6" s="97"/>
      <c r="R6" s="97"/>
      <c r="S6" s="97"/>
      <c r="T6" s="97"/>
      <c r="U6" s="97"/>
      <c r="V6" s="97"/>
      <c r="W6" s="97"/>
      <c r="X6" s="97"/>
      <c r="Y6" s="97"/>
      <c r="Z6" s="97"/>
    </row>
    <row r="7">
      <c r="A7" s="13">
        <v>4.0</v>
      </c>
      <c r="B7" s="59" t="s">
        <v>497</v>
      </c>
      <c r="C7" s="59" t="s">
        <v>52</v>
      </c>
      <c r="D7" s="59" t="s">
        <v>52</v>
      </c>
      <c r="E7" s="13" t="s">
        <v>498</v>
      </c>
      <c r="F7" s="95">
        <v>3300.0</v>
      </c>
      <c r="G7" s="96">
        <f>MIN('Base de custos'!$A$42:$B$43)</f>
        <v>8.9</v>
      </c>
      <c r="H7" s="96">
        <f t="shared" si="1"/>
        <v>29370</v>
      </c>
      <c r="I7" s="97"/>
      <c r="J7" s="97"/>
      <c r="K7" s="97"/>
      <c r="L7" s="97"/>
      <c r="M7" s="97"/>
      <c r="N7" s="97"/>
      <c r="O7" s="97"/>
      <c r="P7" s="97"/>
      <c r="Q7" s="97"/>
      <c r="R7" s="97"/>
      <c r="S7" s="97"/>
      <c r="T7" s="97"/>
      <c r="U7" s="97"/>
      <c r="V7" s="97"/>
      <c r="W7" s="97"/>
      <c r="X7" s="97"/>
      <c r="Y7" s="97"/>
      <c r="Z7" s="97"/>
    </row>
    <row r="8">
      <c r="A8" s="13">
        <v>5.0</v>
      </c>
      <c r="B8" s="59" t="s">
        <v>53</v>
      </c>
      <c r="C8" s="59" t="s">
        <v>492</v>
      </c>
      <c r="D8" s="59" t="s">
        <v>61</v>
      </c>
      <c r="E8" s="13" t="s">
        <v>498</v>
      </c>
      <c r="F8" s="95">
        <v>13000.0</v>
      </c>
      <c r="G8" s="96">
        <f>MIN('Base de custos'!$A$52:$B$53)</f>
        <v>66.41785725</v>
      </c>
      <c r="H8" s="96">
        <f t="shared" si="1"/>
        <v>863432.1443</v>
      </c>
      <c r="I8" s="97"/>
      <c r="J8" s="97"/>
      <c r="K8" s="97"/>
      <c r="L8" s="97"/>
      <c r="M8" s="97"/>
      <c r="N8" s="97"/>
      <c r="O8" s="97"/>
      <c r="P8" s="97"/>
      <c r="Q8" s="97"/>
      <c r="R8" s="97"/>
      <c r="S8" s="97"/>
      <c r="T8" s="97"/>
      <c r="U8" s="97"/>
      <c r="V8" s="97"/>
      <c r="W8" s="97"/>
      <c r="X8" s="97"/>
      <c r="Y8" s="97"/>
      <c r="Z8" s="97"/>
    </row>
    <row r="9">
      <c r="A9" s="13">
        <v>6.0</v>
      </c>
      <c r="B9" s="59" t="s">
        <v>62</v>
      </c>
      <c r="C9" s="59" t="s">
        <v>499</v>
      </c>
      <c r="D9" s="59" t="s">
        <v>27</v>
      </c>
      <c r="E9" s="98" t="s">
        <v>500</v>
      </c>
      <c r="F9" s="95">
        <v>570.0</v>
      </c>
      <c r="G9" s="96">
        <f>MIN('Base de custos'!$A$62:$B$63)</f>
        <v>84</v>
      </c>
      <c r="H9" s="96">
        <f t="shared" si="1"/>
        <v>47880</v>
      </c>
      <c r="I9" s="97"/>
      <c r="J9" s="97"/>
      <c r="K9" s="97"/>
      <c r="L9" s="97"/>
      <c r="M9" s="97"/>
      <c r="N9" s="97"/>
      <c r="O9" s="97"/>
      <c r="P9" s="97"/>
      <c r="Q9" s="97"/>
      <c r="R9" s="97"/>
      <c r="S9" s="97"/>
      <c r="T9" s="97"/>
      <c r="U9" s="97"/>
      <c r="V9" s="97"/>
      <c r="W9" s="97"/>
      <c r="X9" s="97"/>
      <c r="Y9" s="97"/>
      <c r="Z9" s="97"/>
    </row>
    <row r="10">
      <c r="A10" s="13">
        <v>7.0</v>
      </c>
      <c r="B10" s="59" t="s">
        <v>70</v>
      </c>
      <c r="C10" s="59" t="s">
        <v>499</v>
      </c>
      <c r="D10" s="59" t="s">
        <v>27</v>
      </c>
      <c r="E10" s="98" t="s">
        <v>501</v>
      </c>
      <c r="F10" s="95">
        <v>500.0</v>
      </c>
      <c r="G10" s="96">
        <f>MIN('Base de custos'!$A$72:$B$73)</f>
        <v>21.66666667</v>
      </c>
      <c r="H10" s="96">
        <f t="shared" si="1"/>
        <v>10833.33333</v>
      </c>
      <c r="I10" s="97"/>
      <c r="J10" s="97"/>
      <c r="K10" s="97"/>
      <c r="L10" s="97"/>
      <c r="M10" s="97"/>
      <c r="N10" s="97"/>
      <c r="O10" s="97"/>
      <c r="P10" s="97"/>
      <c r="Q10" s="97"/>
      <c r="R10" s="97"/>
      <c r="S10" s="97"/>
      <c r="T10" s="97"/>
      <c r="U10" s="97"/>
      <c r="V10" s="97"/>
      <c r="W10" s="97"/>
      <c r="X10" s="97"/>
      <c r="Y10" s="97"/>
      <c r="Z10" s="97"/>
    </row>
    <row r="11">
      <c r="A11" s="13">
        <v>8.0</v>
      </c>
      <c r="B11" s="59" t="s">
        <v>75</v>
      </c>
      <c r="C11" s="59" t="s">
        <v>492</v>
      </c>
      <c r="D11" s="59" t="s">
        <v>85</v>
      </c>
      <c r="E11" s="13" t="s">
        <v>502</v>
      </c>
      <c r="F11" s="95">
        <v>2700.0</v>
      </c>
      <c r="G11" s="96">
        <f>MIN('Base de custos'!$A$82:$B$83)</f>
        <v>107.1866667</v>
      </c>
      <c r="H11" s="96">
        <f t="shared" si="1"/>
        <v>289404</v>
      </c>
      <c r="I11" s="97"/>
      <c r="J11" s="97"/>
      <c r="K11" s="97"/>
      <c r="L11" s="97"/>
      <c r="M11" s="97"/>
      <c r="N11" s="97"/>
      <c r="O11" s="97"/>
      <c r="P11" s="97"/>
      <c r="Q11" s="97"/>
      <c r="R11" s="97"/>
      <c r="S11" s="97"/>
      <c r="T11" s="97"/>
      <c r="U11" s="97"/>
      <c r="V11" s="97"/>
      <c r="W11" s="97"/>
      <c r="X11" s="97"/>
      <c r="Y11" s="97"/>
      <c r="Z11" s="97"/>
    </row>
    <row r="12">
      <c r="A12" s="13">
        <v>9.0</v>
      </c>
      <c r="B12" s="59" t="s">
        <v>86</v>
      </c>
      <c r="C12" s="59" t="s">
        <v>492</v>
      </c>
      <c r="D12" s="59" t="s">
        <v>85</v>
      </c>
      <c r="E12" s="13" t="s">
        <v>502</v>
      </c>
      <c r="F12" s="95">
        <v>1935.0</v>
      </c>
      <c r="G12" s="96">
        <f>MIN('Base de custos'!$A$92:$B$93)</f>
        <v>30.2</v>
      </c>
      <c r="H12" s="96">
        <f t="shared" si="1"/>
        <v>58437</v>
      </c>
      <c r="I12" s="97"/>
      <c r="J12" s="97"/>
      <c r="K12" s="97"/>
      <c r="L12" s="97"/>
      <c r="M12" s="97"/>
      <c r="N12" s="97"/>
      <c r="O12" s="97"/>
      <c r="P12" s="97"/>
      <c r="Q12" s="97"/>
      <c r="R12" s="97"/>
      <c r="S12" s="97"/>
      <c r="T12" s="97"/>
      <c r="U12" s="97"/>
      <c r="V12" s="97"/>
      <c r="W12" s="97"/>
      <c r="X12" s="97"/>
      <c r="Y12" s="97"/>
      <c r="Z12" s="97"/>
    </row>
    <row r="13">
      <c r="A13" s="13">
        <v>10.0</v>
      </c>
      <c r="B13" s="59" t="s">
        <v>90</v>
      </c>
      <c r="C13" s="59" t="s">
        <v>52</v>
      </c>
      <c r="D13" s="59" t="s">
        <v>52</v>
      </c>
      <c r="E13" s="13" t="s">
        <v>98</v>
      </c>
      <c r="F13" s="95">
        <v>360.0</v>
      </c>
      <c r="G13" s="96">
        <f>MIN('Base de custos'!$A$102:$B$103)</f>
        <v>20.57776667</v>
      </c>
      <c r="H13" s="96">
        <f t="shared" si="1"/>
        <v>7407.996</v>
      </c>
      <c r="I13" s="97"/>
      <c r="J13" s="97"/>
      <c r="K13" s="97"/>
      <c r="L13" s="97"/>
      <c r="M13" s="97"/>
      <c r="N13" s="97"/>
      <c r="O13" s="97"/>
      <c r="P13" s="97"/>
      <c r="Q13" s="97"/>
      <c r="R13" s="97"/>
      <c r="S13" s="97"/>
      <c r="T13" s="97"/>
      <c r="U13" s="97"/>
      <c r="V13" s="97"/>
      <c r="W13" s="97"/>
      <c r="X13" s="97"/>
      <c r="Y13" s="97"/>
      <c r="Z13" s="97"/>
    </row>
    <row r="14">
      <c r="A14" s="13">
        <v>11.0</v>
      </c>
      <c r="B14" s="59" t="s">
        <v>94</v>
      </c>
      <c r="C14" s="59" t="s">
        <v>52</v>
      </c>
      <c r="D14" s="59" t="s">
        <v>52</v>
      </c>
      <c r="E14" s="13" t="s">
        <v>98</v>
      </c>
      <c r="F14" s="95">
        <v>1290.0</v>
      </c>
      <c r="G14" s="96">
        <f>MIN('Base de custos'!$A$112:$B$113)</f>
        <v>16.59333333</v>
      </c>
      <c r="H14" s="96">
        <f t="shared" si="1"/>
        <v>21405.4</v>
      </c>
      <c r="I14" s="97"/>
      <c r="J14" s="97"/>
      <c r="K14" s="97"/>
      <c r="L14" s="97"/>
      <c r="M14" s="97"/>
      <c r="N14" s="97"/>
      <c r="O14" s="97"/>
      <c r="P14" s="97"/>
      <c r="Q14" s="97"/>
      <c r="R14" s="97"/>
      <c r="S14" s="97"/>
      <c r="T14" s="97"/>
      <c r="U14" s="97"/>
      <c r="V14" s="97"/>
      <c r="W14" s="97"/>
      <c r="X14" s="97"/>
      <c r="Y14" s="97"/>
      <c r="Z14" s="97"/>
    </row>
    <row r="15">
      <c r="A15" s="13">
        <v>12.0</v>
      </c>
      <c r="B15" s="99" t="s">
        <v>503</v>
      </c>
      <c r="C15" s="59" t="s">
        <v>52</v>
      </c>
      <c r="D15" s="59" t="s">
        <v>52</v>
      </c>
      <c r="E15" s="13" t="s">
        <v>504</v>
      </c>
      <c r="F15" s="95">
        <v>3290.0</v>
      </c>
      <c r="G15" s="96">
        <f>MIN('Base de custos'!$A$122:$B$123)</f>
        <v>27.15</v>
      </c>
      <c r="H15" s="96">
        <f t="shared" si="1"/>
        <v>89323.5</v>
      </c>
      <c r="I15" s="97"/>
      <c r="J15" s="97"/>
      <c r="K15" s="97"/>
      <c r="L15" s="97"/>
      <c r="M15" s="97"/>
      <c r="N15" s="97"/>
      <c r="O15" s="97"/>
      <c r="P15" s="97"/>
      <c r="Q15" s="97"/>
      <c r="R15" s="97"/>
      <c r="S15" s="97"/>
      <c r="T15" s="97"/>
      <c r="U15" s="97"/>
      <c r="V15" s="97"/>
      <c r="W15" s="97"/>
      <c r="X15" s="97"/>
      <c r="Y15" s="97"/>
      <c r="Z15" s="97"/>
    </row>
    <row r="16">
      <c r="A16" s="13">
        <v>13.0</v>
      </c>
      <c r="B16" s="99" t="s">
        <v>505</v>
      </c>
      <c r="C16" s="59" t="s">
        <v>52</v>
      </c>
      <c r="D16" s="59" t="s">
        <v>52</v>
      </c>
      <c r="E16" s="13" t="s">
        <v>498</v>
      </c>
      <c r="F16" s="95">
        <v>3290.0</v>
      </c>
      <c r="G16" s="96">
        <f>MIN('Base de custos'!$A$132:$B$133)</f>
        <v>25.98666667</v>
      </c>
      <c r="H16" s="96">
        <f t="shared" si="1"/>
        <v>85496.13333</v>
      </c>
      <c r="I16" s="97"/>
      <c r="J16" s="97"/>
      <c r="K16" s="97"/>
      <c r="L16" s="97"/>
      <c r="M16" s="97"/>
      <c r="N16" s="97"/>
      <c r="O16" s="97"/>
      <c r="P16" s="97"/>
      <c r="Q16" s="97"/>
      <c r="R16" s="97"/>
      <c r="S16" s="97"/>
      <c r="T16" s="97"/>
      <c r="U16" s="97"/>
      <c r="V16" s="97"/>
      <c r="W16" s="97"/>
      <c r="X16" s="97"/>
      <c r="Y16" s="97"/>
      <c r="Z16" s="97"/>
    </row>
    <row r="17">
      <c r="A17" s="13">
        <v>14.0</v>
      </c>
      <c r="B17" s="99" t="s">
        <v>506</v>
      </c>
      <c r="C17" s="59" t="s">
        <v>52</v>
      </c>
      <c r="D17" s="59" t="s">
        <v>52</v>
      </c>
      <c r="E17" s="13" t="s">
        <v>507</v>
      </c>
      <c r="F17" s="95">
        <v>3290.0</v>
      </c>
      <c r="G17" s="96">
        <f>MIN('Base de custos'!$A$142:$B$143)</f>
        <v>15</v>
      </c>
      <c r="H17" s="96">
        <f t="shared" si="1"/>
        <v>49350</v>
      </c>
      <c r="I17" s="97"/>
      <c r="J17" s="97"/>
      <c r="K17" s="97"/>
      <c r="L17" s="97"/>
      <c r="M17" s="97"/>
      <c r="N17" s="97"/>
      <c r="O17" s="97"/>
      <c r="P17" s="97"/>
      <c r="Q17" s="97"/>
      <c r="R17" s="97"/>
      <c r="S17" s="97"/>
      <c r="T17" s="97"/>
      <c r="U17" s="97"/>
      <c r="V17" s="97"/>
      <c r="W17" s="97"/>
      <c r="X17" s="97"/>
      <c r="Y17" s="97"/>
      <c r="Z17" s="97"/>
    </row>
    <row r="18">
      <c r="A18" s="13">
        <v>15.0</v>
      </c>
      <c r="B18" s="59" t="s">
        <v>114</v>
      </c>
      <c r="C18" s="59" t="s">
        <v>52</v>
      </c>
      <c r="D18" s="59" t="s">
        <v>120</v>
      </c>
      <c r="E18" s="13" t="s">
        <v>508</v>
      </c>
      <c r="F18" s="95">
        <v>2300.0</v>
      </c>
      <c r="G18" s="96">
        <f>MIN('Base de custos'!$A$152:$B$153)</f>
        <v>5.82</v>
      </c>
      <c r="H18" s="96">
        <f t="shared" si="1"/>
        <v>13386</v>
      </c>
      <c r="I18" s="97"/>
      <c r="J18" s="97"/>
      <c r="K18" s="97"/>
      <c r="L18" s="97"/>
      <c r="M18" s="97"/>
      <c r="N18" s="97"/>
      <c r="O18" s="97"/>
      <c r="P18" s="97"/>
      <c r="Q18" s="97"/>
      <c r="R18" s="97"/>
      <c r="S18" s="97"/>
      <c r="T18" s="97"/>
      <c r="U18" s="97"/>
      <c r="V18" s="97"/>
      <c r="W18" s="97"/>
      <c r="X18" s="97"/>
      <c r="Y18" s="97"/>
      <c r="Z18" s="97"/>
    </row>
    <row r="19">
      <c r="A19" s="13">
        <v>16.0</v>
      </c>
      <c r="B19" s="59" t="s">
        <v>121</v>
      </c>
      <c r="C19" s="59" t="s">
        <v>52</v>
      </c>
      <c r="D19" s="59" t="s">
        <v>52</v>
      </c>
      <c r="E19" s="13" t="s">
        <v>509</v>
      </c>
      <c r="F19" s="95">
        <v>1500.0</v>
      </c>
      <c r="G19" s="96">
        <f>MIN('Base de custos'!$A$162:$B$163)</f>
        <v>5</v>
      </c>
      <c r="H19" s="96">
        <f t="shared" si="1"/>
        <v>7500</v>
      </c>
      <c r="I19" s="97"/>
      <c r="J19" s="97"/>
      <c r="K19" s="97"/>
      <c r="L19" s="97"/>
      <c r="M19" s="97"/>
      <c r="N19" s="97"/>
      <c r="O19" s="97"/>
      <c r="P19" s="97"/>
      <c r="Q19" s="97"/>
      <c r="R19" s="97"/>
      <c r="S19" s="97"/>
      <c r="T19" s="97"/>
      <c r="U19" s="97"/>
      <c r="V19" s="97"/>
      <c r="W19" s="97"/>
      <c r="X19" s="97"/>
      <c r="Y19" s="97"/>
      <c r="Z19" s="97"/>
    </row>
    <row r="20">
      <c r="A20" s="13">
        <v>17.0</v>
      </c>
      <c r="B20" s="59" t="s">
        <v>125</v>
      </c>
      <c r="C20" s="59" t="s">
        <v>52</v>
      </c>
      <c r="D20" s="59" t="s">
        <v>131</v>
      </c>
      <c r="E20" s="13" t="s">
        <v>498</v>
      </c>
      <c r="F20" s="95">
        <v>7000.0</v>
      </c>
      <c r="G20" s="96">
        <f>MIN('Base de custos'!$A$172:$B$173)</f>
        <v>29.11</v>
      </c>
      <c r="H20" s="96">
        <f t="shared" si="1"/>
        <v>203770</v>
      </c>
      <c r="I20" s="97"/>
      <c r="J20" s="97"/>
      <c r="K20" s="97"/>
      <c r="L20" s="97"/>
      <c r="M20" s="97"/>
      <c r="N20" s="97"/>
      <c r="O20" s="97"/>
      <c r="P20" s="97"/>
      <c r="Q20" s="97"/>
      <c r="R20" s="97"/>
      <c r="S20" s="97"/>
      <c r="T20" s="97"/>
      <c r="U20" s="97"/>
      <c r="V20" s="97"/>
      <c r="W20" s="97"/>
      <c r="X20" s="97"/>
      <c r="Y20" s="97"/>
      <c r="Z20" s="97"/>
    </row>
    <row r="21" ht="15.75" customHeight="1">
      <c r="A21" s="13">
        <v>18.0</v>
      </c>
      <c r="B21" s="59" t="s">
        <v>132</v>
      </c>
      <c r="C21" s="59" t="s">
        <v>499</v>
      </c>
      <c r="D21" s="59" t="s">
        <v>27</v>
      </c>
      <c r="E21" s="13" t="s">
        <v>510</v>
      </c>
      <c r="F21" s="95">
        <v>80.0</v>
      </c>
      <c r="G21" s="96">
        <f>MIN('Base de custos'!$A$182:$B$183)</f>
        <v>93.81333333</v>
      </c>
      <c r="H21" s="96">
        <f t="shared" si="1"/>
        <v>7505.066667</v>
      </c>
      <c r="I21" s="97"/>
      <c r="J21" s="97"/>
      <c r="K21" s="97"/>
      <c r="L21" s="97"/>
      <c r="M21" s="97"/>
      <c r="N21" s="97"/>
      <c r="O21" s="97"/>
      <c r="P21" s="97"/>
      <c r="Q21" s="97"/>
      <c r="R21" s="97"/>
      <c r="S21" s="97"/>
      <c r="T21" s="97"/>
      <c r="U21" s="97"/>
      <c r="V21" s="97"/>
      <c r="W21" s="97"/>
      <c r="X21" s="97"/>
      <c r="Y21" s="97"/>
      <c r="Z21" s="97"/>
    </row>
    <row r="22" ht="15.75" customHeight="1">
      <c r="A22" s="13">
        <v>19.0</v>
      </c>
      <c r="B22" s="59" t="s">
        <v>136</v>
      </c>
      <c r="C22" s="59" t="s">
        <v>141</v>
      </c>
      <c r="D22" s="59" t="s">
        <v>141</v>
      </c>
      <c r="E22" s="13" t="s">
        <v>511</v>
      </c>
      <c r="F22" s="95">
        <v>1100.0</v>
      </c>
      <c r="G22" s="96">
        <f>MIN('Base de custos'!$A$192:$B$193)</f>
        <v>1.69666</v>
      </c>
      <c r="H22" s="96">
        <f t="shared" si="1"/>
        <v>1866.326</v>
      </c>
      <c r="I22" s="97"/>
      <c r="J22" s="97"/>
      <c r="K22" s="97"/>
      <c r="L22" s="97"/>
      <c r="M22" s="97"/>
      <c r="N22" s="97"/>
      <c r="O22" s="97"/>
      <c r="P22" s="97"/>
      <c r="Q22" s="97"/>
      <c r="R22" s="97"/>
      <c r="S22" s="97"/>
      <c r="T22" s="97"/>
      <c r="U22" s="97"/>
      <c r="V22" s="97"/>
      <c r="W22" s="97"/>
      <c r="X22" s="97"/>
      <c r="Y22" s="97"/>
      <c r="Z22" s="97"/>
    </row>
    <row r="23" ht="15.75" customHeight="1">
      <c r="A23" s="13">
        <v>20.0</v>
      </c>
      <c r="B23" s="59" t="s">
        <v>142</v>
      </c>
      <c r="C23" s="59" t="s">
        <v>141</v>
      </c>
      <c r="D23" s="59" t="s">
        <v>147</v>
      </c>
      <c r="E23" s="13" t="s">
        <v>512</v>
      </c>
      <c r="F23" s="95">
        <v>600.0</v>
      </c>
      <c r="G23" s="96">
        <f>MIN('Base de custos'!$A$202:$B$203)</f>
        <v>106.3139</v>
      </c>
      <c r="H23" s="96">
        <f t="shared" si="1"/>
        <v>63788.34</v>
      </c>
      <c r="I23" s="97"/>
      <c r="J23" s="97"/>
      <c r="K23" s="97"/>
      <c r="L23" s="97"/>
      <c r="M23" s="97"/>
      <c r="N23" s="97"/>
      <c r="O23" s="97"/>
      <c r="P23" s="97"/>
      <c r="Q23" s="97"/>
      <c r="R23" s="97"/>
      <c r="S23" s="97"/>
      <c r="T23" s="97"/>
      <c r="U23" s="97"/>
      <c r="V23" s="97"/>
      <c r="W23" s="97"/>
      <c r="X23" s="97"/>
      <c r="Y23" s="97"/>
      <c r="Z23" s="97"/>
    </row>
    <row r="24" ht="15.75" customHeight="1">
      <c r="A24" s="13">
        <v>21.0</v>
      </c>
      <c r="B24" s="59" t="s">
        <v>148</v>
      </c>
      <c r="C24" s="59" t="s">
        <v>492</v>
      </c>
      <c r="D24" s="59" t="s">
        <v>85</v>
      </c>
      <c r="E24" s="13" t="s">
        <v>501</v>
      </c>
      <c r="F24" s="95">
        <v>700.0</v>
      </c>
      <c r="G24" s="96">
        <f>MIN('Base de custos'!$A$212:$B$213)</f>
        <v>15.76935767</v>
      </c>
      <c r="H24" s="96">
        <f t="shared" si="1"/>
        <v>11038.55037</v>
      </c>
      <c r="I24" s="97"/>
      <c r="J24" s="97"/>
      <c r="K24" s="97"/>
      <c r="L24" s="97"/>
      <c r="M24" s="97"/>
      <c r="N24" s="97"/>
      <c r="O24" s="97"/>
      <c r="P24" s="97"/>
      <c r="Q24" s="97"/>
      <c r="R24" s="97"/>
      <c r="S24" s="97"/>
      <c r="T24" s="97"/>
      <c r="U24" s="97"/>
      <c r="V24" s="97"/>
      <c r="W24" s="97"/>
      <c r="X24" s="97"/>
      <c r="Y24" s="97"/>
      <c r="Z24" s="97"/>
    </row>
    <row r="25" ht="15.75" customHeight="1">
      <c r="A25" s="13">
        <v>22.0</v>
      </c>
      <c r="B25" s="59" t="s">
        <v>152</v>
      </c>
      <c r="C25" s="59" t="s">
        <v>492</v>
      </c>
      <c r="D25" s="59" t="s">
        <v>85</v>
      </c>
      <c r="E25" s="13" t="s">
        <v>502</v>
      </c>
      <c r="F25" s="95">
        <v>3700.0</v>
      </c>
      <c r="G25" s="96">
        <f>MIN('Base de custos'!$A$222:$B$223)</f>
        <v>109.8866667</v>
      </c>
      <c r="H25" s="96">
        <f t="shared" si="1"/>
        <v>406580.6667</v>
      </c>
      <c r="I25" s="97"/>
      <c r="J25" s="97"/>
      <c r="K25" s="97"/>
      <c r="L25" s="97"/>
      <c r="M25" s="97"/>
      <c r="N25" s="97"/>
      <c r="O25" s="97"/>
      <c r="P25" s="97"/>
      <c r="Q25" s="97"/>
      <c r="R25" s="97"/>
      <c r="S25" s="97"/>
      <c r="T25" s="97"/>
      <c r="U25" s="97"/>
      <c r="V25" s="97"/>
      <c r="W25" s="97"/>
      <c r="X25" s="97"/>
      <c r="Y25" s="97"/>
      <c r="Z25" s="97"/>
    </row>
    <row r="26" ht="15.75" customHeight="1">
      <c r="A26" s="13">
        <v>23.0</v>
      </c>
      <c r="B26" s="59" t="s">
        <v>513</v>
      </c>
      <c r="C26" s="59" t="s">
        <v>514</v>
      </c>
      <c r="D26" s="59" t="s">
        <v>27</v>
      </c>
      <c r="E26" s="13" t="s">
        <v>515</v>
      </c>
      <c r="F26" s="95">
        <v>600.0</v>
      </c>
      <c r="G26" s="96">
        <f>MIN('Base de custos'!$A$232:$B$233)</f>
        <v>81.6586952</v>
      </c>
      <c r="H26" s="96">
        <f t="shared" si="1"/>
        <v>48995.21712</v>
      </c>
      <c r="I26" s="97"/>
      <c r="J26" s="97"/>
      <c r="K26" s="97"/>
      <c r="L26" s="97"/>
      <c r="M26" s="97"/>
      <c r="N26" s="97"/>
      <c r="O26" s="97"/>
      <c r="P26" s="97"/>
      <c r="Q26" s="97"/>
      <c r="R26" s="97"/>
      <c r="S26" s="97"/>
      <c r="T26" s="97"/>
      <c r="U26" s="97"/>
      <c r="V26" s="97"/>
      <c r="W26" s="97"/>
      <c r="X26" s="97"/>
      <c r="Y26" s="97"/>
      <c r="Z26" s="97"/>
    </row>
    <row r="27" ht="15.75" customHeight="1">
      <c r="A27" s="13">
        <v>24.0</v>
      </c>
      <c r="B27" s="59" t="s">
        <v>166</v>
      </c>
      <c r="C27" s="59" t="s">
        <v>516</v>
      </c>
      <c r="D27" s="59" t="s">
        <v>174</v>
      </c>
      <c r="E27" s="13" t="s">
        <v>517</v>
      </c>
      <c r="F27" s="95">
        <v>4500.0</v>
      </c>
      <c r="G27" s="96">
        <f>MIN('Base de custos'!$A$242:$B$243)/100</f>
        <v>7.576666667</v>
      </c>
      <c r="H27" s="96">
        <f t="shared" si="1"/>
        <v>34095</v>
      </c>
      <c r="I27" s="97"/>
      <c r="J27" s="97"/>
      <c r="K27" s="97"/>
      <c r="L27" s="97"/>
      <c r="M27" s="97"/>
      <c r="N27" s="97"/>
      <c r="O27" s="97"/>
      <c r="P27" s="97"/>
      <c r="Q27" s="97"/>
      <c r="R27" s="97"/>
      <c r="S27" s="97"/>
      <c r="T27" s="97"/>
      <c r="U27" s="97"/>
      <c r="V27" s="97"/>
      <c r="W27" s="97"/>
      <c r="X27" s="97"/>
      <c r="Y27" s="97"/>
      <c r="Z27" s="97"/>
    </row>
    <row r="28" ht="15.75" customHeight="1">
      <c r="A28" s="13">
        <v>25.0</v>
      </c>
      <c r="B28" s="59" t="s">
        <v>175</v>
      </c>
      <c r="C28" s="59" t="s">
        <v>516</v>
      </c>
      <c r="D28" s="59" t="s">
        <v>174</v>
      </c>
      <c r="E28" s="13" t="s">
        <v>517</v>
      </c>
      <c r="F28" s="95">
        <v>13500.0</v>
      </c>
      <c r="G28" s="96">
        <f>MIN('Base de custos'!$A$252:$B$253)/100</f>
        <v>0.3357467433</v>
      </c>
      <c r="H28" s="96">
        <f t="shared" si="1"/>
        <v>4532.581035</v>
      </c>
      <c r="I28" s="97"/>
      <c r="J28" s="97"/>
      <c r="K28" s="97"/>
      <c r="L28" s="97"/>
      <c r="M28" s="97"/>
      <c r="N28" s="97"/>
      <c r="O28" s="97"/>
      <c r="P28" s="97"/>
      <c r="Q28" s="97"/>
      <c r="R28" s="97"/>
      <c r="S28" s="97"/>
      <c r="T28" s="97"/>
      <c r="U28" s="97"/>
      <c r="V28" s="97"/>
      <c r="W28" s="97"/>
      <c r="X28" s="97"/>
      <c r="Y28" s="97"/>
      <c r="Z28" s="97"/>
    </row>
    <row r="29" ht="15.75" customHeight="1">
      <c r="A29" s="13">
        <v>26.0</v>
      </c>
      <c r="B29" s="59" t="s">
        <v>180</v>
      </c>
      <c r="C29" s="59" t="s">
        <v>52</v>
      </c>
      <c r="D29" s="59" t="s">
        <v>52</v>
      </c>
      <c r="E29" s="13" t="s">
        <v>498</v>
      </c>
      <c r="F29" s="95">
        <v>3000.0</v>
      </c>
      <c r="G29" s="96">
        <f>MIN('Base de custos'!$A$262:$B$263)</f>
        <v>7.260576925</v>
      </c>
      <c r="H29" s="96">
        <f t="shared" si="1"/>
        <v>21781.73078</v>
      </c>
      <c r="I29" s="97"/>
      <c r="J29" s="97"/>
      <c r="K29" s="97"/>
      <c r="L29" s="97"/>
      <c r="M29" s="97"/>
      <c r="N29" s="97"/>
      <c r="O29" s="97"/>
      <c r="P29" s="97"/>
      <c r="Q29" s="97"/>
      <c r="R29" s="97"/>
      <c r="S29" s="97"/>
      <c r="T29" s="97"/>
      <c r="U29" s="97"/>
      <c r="V29" s="97"/>
      <c r="W29" s="97"/>
      <c r="X29" s="97"/>
      <c r="Y29" s="97"/>
      <c r="Z29" s="97"/>
    </row>
    <row r="30" ht="15.75" customHeight="1">
      <c r="A30" s="13">
        <v>27.0</v>
      </c>
      <c r="B30" s="59" t="s">
        <v>184</v>
      </c>
      <c r="C30" s="59" t="s">
        <v>52</v>
      </c>
      <c r="D30" s="59" t="s">
        <v>141</v>
      </c>
      <c r="E30" s="13" t="s">
        <v>518</v>
      </c>
      <c r="F30" s="95">
        <v>2500.0</v>
      </c>
      <c r="G30" s="96">
        <f>MIN('Base de custos'!$A$272:$B$273)</f>
        <v>5.853333333</v>
      </c>
      <c r="H30" s="96">
        <f t="shared" si="1"/>
        <v>14633.33333</v>
      </c>
      <c r="I30" s="97"/>
      <c r="J30" s="97"/>
      <c r="K30" s="97"/>
      <c r="L30" s="97"/>
      <c r="M30" s="97"/>
      <c r="N30" s="97"/>
      <c r="O30" s="97"/>
      <c r="P30" s="97"/>
      <c r="Q30" s="97"/>
      <c r="R30" s="97"/>
      <c r="S30" s="97"/>
      <c r="T30" s="97"/>
      <c r="U30" s="97"/>
      <c r="V30" s="97"/>
      <c r="W30" s="97"/>
      <c r="X30" s="97"/>
      <c r="Y30" s="97"/>
      <c r="Z30" s="97"/>
    </row>
    <row r="31" ht="15.75" customHeight="1">
      <c r="A31" s="13">
        <v>28.0</v>
      </c>
      <c r="B31" s="59" t="s">
        <v>519</v>
      </c>
      <c r="C31" s="59" t="s">
        <v>52</v>
      </c>
      <c r="D31" s="59" t="s">
        <v>52</v>
      </c>
      <c r="E31" s="13" t="s">
        <v>498</v>
      </c>
      <c r="F31" s="95">
        <v>6000.0</v>
      </c>
      <c r="G31" s="96">
        <f>MIN('Base de custos'!$A$282:$B$283)</f>
        <v>4.5</v>
      </c>
      <c r="H31" s="96">
        <f t="shared" si="1"/>
        <v>27000</v>
      </c>
      <c r="I31" s="97"/>
      <c r="J31" s="97"/>
      <c r="K31" s="97"/>
      <c r="L31" s="97"/>
      <c r="M31" s="97"/>
      <c r="N31" s="97"/>
      <c r="O31" s="97"/>
      <c r="P31" s="97"/>
      <c r="Q31" s="97"/>
      <c r="R31" s="97"/>
      <c r="S31" s="97"/>
      <c r="T31" s="97"/>
      <c r="U31" s="97"/>
      <c r="V31" s="97"/>
      <c r="W31" s="97"/>
      <c r="X31" s="97"/>
      <c r="Y31" s="97"/>
      <c r="Z31" s="97"/>
    </row>
    <row r="32" ht="15.75" customHeight="1">
      <c r="A32" s="13">
        <v>29.0</v>
      </c>
      <c r="B32" s="59" t="s">
        <v>194</v>
      </c>
      <c r="C32" s="59" t="s">
        <v>141</v>
      </c>
      <c r="D32" s="59" t="s">
        <v>199</v>
      </c>
      <c r="E32" s="13" t="s">
        <v>498</v>
      </c>
      <c r="F32" s="95">
        <v>650.0</v>
      </c>
      <c r="G32" s="96">
        <f>MIN('Base de custos'!$A$292:$B$293)</f>
        <v>47.96908133</v>
      </c>
      <c r="H32" s="96">
        <f t="shared" si="1"/>
        <v>31179.90287</v>
      </c>
      <c r="I32" s="97"/>
      <c r="J32" s="97"/>
      <c r="K32" s="97"/>
      <c r="L32" s="97"/>
      <c r="M32" s="97"/>
      <c r="N32" s="97"/>
      <c r="O32" s="97"/>
      <c r="P32" s="97"/>
      <c r="Q32" s="97"/>
      <c r="R32" s="97"/>
      <c r="S32" s="97"/>
      <c r="T32" s="97"/>
      <c r="U32" s="97"/>
      <c r="V32" s="97"/>
      <c r="W32" s="97"/>
      <c r="X32" s="97"/>
      <c r="Y32" s="97"/>
      <c r="Z32" s="97"/>
    </row>
    <row r="33" ht="15.75" customHeight="1">
      <c r="A33" s="13">
        <v>30.0</v>
      </c>
      <c r="B33" s="59" t="s">
        <v>200</v>
      </c>
      <c r="C33" s="59" t="s">
        <v>141</v>
      </c>
      <c r="D33" s="59" t="s">
        <v>199</v>
      </c>
      <c r="E33" s="13" t="s">
        <v>504</v>
      </c>
      <c r="F33" s="95">
        <v>26000.0</v>
      </c>
      <c r="G33" s="96">
        <f>MIN('Base de custos'!$A$302:$B$303)</f>
        <v>97.76666667</v>
      </c>
      <c r="H33" s="96">
        <f t="shared" si="1"/>
        <v>2541933.333</v>
      </c>
      <c r="I33" s="97"/>
      <c r="J33" s="97"/>
      <c r="K33" s="97"/>
      <c r="L33" s="97"/>
      <c r="M33" s="97"/>
      <c r="N33" s="97"/>
      <c r="O33" s="97"/>
      <c r="P33" s="97"/>
      <c r="Q33" s="97"/>
      <c r="R33" s="97"/>
      <c r="S33" s="97"/>
      <c r="T33" s="97"/>
      <c r="U33" s="97"/>
      <c r="V33" s="97"/>
      <c r="W33" s="97"/>
      <c r="X33" s="97"/>
      <c r="Y33" s="97"/>
      <c r="Z33" s="97"/>
    </row>
    <row r="34" ht="15.75" customHeight="1">
      <c r="A34" s="13">
        <v>31.0</v>
      </c>
      <c r="B34" s="59" t="s">
        <v>208</v>
      </c>
      <c r="C34" s="59" t="s">
        <v>520</v>
      </c>
      <c r="D34" s="59" t="s">
        <v>214</v>
      </c>
      <c r="E34" s="13" t="s">
        <v>498</v>
      </c>
      <c r="F34" s="95">
        <v>1500.0</v>
      </c>
      <c r="G34" s="96">
        <f>MIN('Base de custos'!$A$312:$B$313)</f>
        <v>33.72666667</v>
      </c>
      <c r="H34" s="96">
        <f t="shared" si="1"/>
        <v>50590</v>
      </c>
      <c r="I34" s="97"/>
      <c r="J34" s="97"/>
      <c r="K34" s="97"/>
      <c r="L34" s="97"/>
      <c r="M34" s="97"/>
      <c r="N34" s="97"/>
      <c r="O34" s="97"/>
      <c r="P34" s="97"/>
      <c r="Q34" s="97"/>
      <c r="R34" s="97"/>
      <c r="S34" s="97"/>
      <c r="T34" s="97"/>
      <c r="U34" s="97"/>
      <c r="V34" s="97"/>
      <c r="W34" s="97"/>
      <c r="X34" s="97"/>
      <c r="Y34" s="97"/>
      <c r="Z34" s="97"/>
    </row>
    <row r="35" ht="15.75" customHeight="1">
      <c r="A35" s="13">
        <v>32.0</v>
      </c>
      <c r="B35" s="59" t="s">
        <v>215</v>
      </c>
      <c r="C35" s="59" t="s">
        <v>521</v>
      </c>
      <c r="D35" s="59" t="s">
        <v>219</v>
      </c>
      <c r="E35" s="13" t="s">
        <v>522</v>
      </c>
      <c r="F35" s="95">
        <v>1200.0</v>
      </c>
      <c r="G35" s="96">
        <f>MIN('Base de custos'!$A$322:$B$323)</f>
        <v>150.4243099</v>
      </c>
      <c r="H35" s="96">
        <f t="shared" si="1"/>
        <v>180509.1718</v>
      </c>
      <c r="I35" s="97"/>
      <c r="J35" s="97"/>
      <c r="K35" s="97"/>
      <c r="L35" s="97"/>
      <c r="M35" s="97"/>
      <c r="N35" s="97"/>
      <c r="O35" s="97"/>
      <c r="P35" s="97"/>
      <c r="Q35" s="97"/>
      <c r="R35" s="97"/>
      <c r="S35" s="97"/>
      <c r="T35" s="97"/>
      <c r="U35" s="97"/>
      <c r="V35" s="97"/>
      <c r="W35" s="97"/>
      <c r="X35" s="97"/>
      <c r="Y35" s="97"/>
      <c r="Z35" s="97"/>
    </row>
    <row r="36" ht="15.75" customHeight="1">
      <c r="A36" s="13">
        <v>33.0</v>
      </c>
      <c r="B36" s="59" t="s">
        <v>220</v>
      </c>
      <c r="C36" s="59" t="s">
        <v>523</v>
      </c>
      <c r="D36" s="59" t="s">
        <v>228</v>
      </c>
      <c r="E36" s="13" t="s">
        <v>498</v>
      </c>
      <c r="F36" s="95">
        <v>1900.0</v>
      </c>
      <c r="G36" s="96">
        <f>MIN('Base de custos'!$A$332:$B$333)</f>
        <v>14.83333333</v>
      </c>
      <c r="H36" s="96">
        <f t="shared" si="1"/>
        <v>28183.33333</v>
      </c>
      <c r="I36" s="97"/>
      <c r="J36" s="97"/>
      <c r="K36" s="97"/>
      <c r="L36" s="97"/>
      <c r="M36" s="97"/>
      <c r="N36" s="97"/>
      <c r="O36" s="97"/>
      <c r="P36" s="97"/>
      <c r="Q36" s="97"/>
      <c r="R36" s="97"/>
      <c r="S36" s="97"/>
      <c r="T36" s="97"/>
      <c r="U36" s="97"/>
      <c r="V36" s="97"/>
      <c r="W36" s="97"/>
      <c r="X36" s="97"/>
      <c r="Y36" s="97"/>
      <c r="Z36" s="97"/>
    </row>
    <row r="37" ht="15.75" customHeight="1">
      <c r="A37" s="13">
        <v>34.0</v>
      </c>
      <c r="B37" s="59" t="s">
        <v>229</v>
      </c>
      <c r="C37" s="59" t="s">
        <v>52</v>
      </c>
      <c r="D37" s="59" t="s">
        <v>52</v>
      </c>
      <c r="E37" s="13" t="s">
        <v>524</v>
      </c>
      <c r="F37" s="95">
        <v>6000.0</v>
      </c>
      <c r="G37" s="96">
        <f>MIN('Base de custos'!$A$342:$B$343)</f>
        <v>2.61</v>
      </c>
      <c r="H37" s="96">
        <f t="shared" si="1"/>
        <v>15660</v>
      </c>
      <c r="I37" s="97"/>
      <c r="J37" s="97"/>
      <c r="K37" s="97"/>
      <c r="L37" s="97"/>
      <c r="M37" s="97"/>
      <c r="N37" s="97"/>
      <c r="O37" s="97"/>
      <c r="P37" s="97"/>
      <c r="Q37" s="97"/>
      <c r="R37" s="97"/>
      <c r="S37" s="97"/>
      <c r="T37" s="97"/>
      <c r="U37" s="97"/>
      <c r="V37" s="97"/>
      <c r="W37" s="97"/>
      <c r="X37" s="97"/>
      <c r="Y37" s="97"/>
      <c r="Z37" s="97"/>
    </row>
    <row r="38" ht="15.75" customHeight="1">
      <c r="A38" s="13">
        <v>35.0</v>
      </c>
      <c r="B38" s="59" t="s">
        <v>233</v>
      </c>
      <c r="C38" s="59" t="s">
        <v>52</v>
      </c>
      <c r="D38" s="59" t="s">
        <v>52</v>
      </c>
      <c r="E38" s="13" t="s">
        <v>498</v>
      </c>
      <c r="F38" s="95">
        <v>500.0</v>
      </c>
      <c r="G38" s="96">
        <f>MIN('Base de custos'!$A$352:$B$353)</f>
        <v>25.19</v>
      </c>
      <c r="H38" s="96">
        <f t="shared" si="1"/>
        <v>12595</v>
      </c>
      <c r="I38" s="97"/>
      <c r="J38" s="97"/>
      <c r="K38" s="97"/>
      <c r="L38" s="97"/>
      <c r="M38" s="97"/>
      <c r="N38" s="97"/>
      <c r="O38" s="97"/>
      <c r="P38" s="97"/>
      <c r="Q38" s="97"/>
      <c r="R38" s="97"/>
      <c r="S38" s="97"/>
      <c r="T38" s="97"/>
      <c r="U38" s="97"/>
      <c r="V38" s="97"/>
      <c r="W38" s="97"/>
      <c r="X38" s="97"/>
      <c r="Y38" s="97"/>
      <c r="Z38" s="97"/>
    </row>
    <row r="39" ht="15.75" customHeight="1">
      <c r="A39" s="13">
        <v>36.0</v>
      </c>
      <c r="B39" s="59" t="s">
        <v>238</v>
      </c>
      <c r="C39" s="59" t="s">
        <v>492</v>
      </c>
      <c r="D39" s="59" t="s">
        <v>245</v>
      </c>
      <c r="E39" s="13" t="s">
        <v>498</v>
      </c>
      <c r="F39" s="95">
        <v>1100.0</v>
      </c>
      <c r="G39" s="96">
        <f>MIN('Base de custos'!$A$362:$B$363)</f>
        <v>205.5</v>
      </c>
      <c r="H39" s="96">
        <f t="shared" si="1"/>
        <v>226050</v>
      </c>
      <c r="I39" s="97"/>
      <c r="J39" s="97"/>
      <c r="K39" s="97"/>
      <c r="L39" s="97"/>
      <c r="M39" s="97"/>
      <c r="N39" s="97"/>
      <c r="O39" s="97"/>
      <c r="P39" s="97"/>
      <c r="Q39" s="97"/>
      <c r="R39" s="97"/>
      <c r="S39" s="97"/>
      <c r="T39" s="97"/>
      <c r="U39" s="97"/>
      <c r="V39" s="97"/>
      <c r="W39" s="97"/>
      <c r="X39" s="97"/>
      <c r="Y39" s="97"/>
      <c r="Z39" s="97"/>
    </row>
    <row r="40" ht="15.75" customHeight="1">
      <c r="A40" s="13">
        <v>37.0</v>
      </c>
      <c r="B40" s="59" t="s">
        <v>246</v>
      </c>
      <c r="C40" s="59" t="s">
        <v>52</v>
      </c>
      <c r="D40" s="59" t="s">
        <v>52</v>
      </c>
      <c r="E40" s="13" t="s">
        <v>498</v>
      </c>
      <c r="F40" s="95">
        <v>9500.0</v>
      </c>
      <c r="G40" s="96">
        <f>MIN('Base de custos'!$A$372:$B$373)</f>
        <v>8.87125</v>
      </c>
      <c r="H40" s="96">
        <f t="shared" si="1"/>
        <v>84276.875</v>
      </c>
      <c r="I40" s="97"/>
      <c r="J40" s="97"/>
      <c r="K40" s="97"/>
      <c r="L40" s="97"/>
      <c r="M40" s="97"/>
      <c r="N40" s="97"/>
      <c r="O40" s="97"/>
      <c r="P40" s="97"/>
      <c r="Q40" s="97"/>
      <c r="R40" s="97"/>
      <c r="S40" s="97"/>
      <c r="T40" s="97"/>
      <c r="U40" s="97"/>
      <c r="V40" s="97"/>
      <c r="W40" s="97"/>
      <c r="X40" s="97"/>
      <c r="Y40" s="97"/>
      <c r="Z40" s="97"/>
    </row>
    <row r="41" ht="15.75" customHeight="1">
      <c r="A41" s="13">
        <v>38.0</v>
      </c>
      <c r="B41" s="59" t="s">
        <v>250</v>
      </c>
      <c r="C41" s="59" t="s">
        <v>52</v>
      </c>
      <c r="D41" s="59" t="s">
        <v>52</v>
      </c>
      <c r="E41" s="13" t="s">
        <v>498</v>
      </c>
      <c r="F41" s="95">
        <v>9500.0</v>
      </c>
      <c r="G41" s="96">
        <f>MIN('Base de custos'!$A$382:$B$383)</f>
        <v>9.79375</v>
      </c>
      <c r="H41" s="96">
        <f t="shared" si="1"/>
        <v>93040.625</v>
      </c>
      <c r="I41" s="97"/>
      <c r="J41" s="97"/>
      <c r="K41" s="97"/>
      <c r="L41" s="97"/>
      <c r="M41" s="97"/>
      <c r="N41" s="97"/>
      <c r="O41" s="97"/>
      <c r="P41" s="97"/>
      <c r="Q41" s="97"/>
      <c r="R41" s="97"/>
      <c r="S41" s="97"/>
      <c r="T41" s="97"/>
      <c r="U41" s="97"/>
      <c r="V41" s="97"/>
      <c r="W41" s="97"/>
      <c r="X41" s="97"/>
      <c r="Y41" s="97"/>
      <c r="Z41" s="97"/>
    </row>
    <row r="42" ht="15.75" customHeight="1">
      <c r="A42" s="13">
        <v>39.0</v>
      </c>
      <c r="B42" s="59" t="s">
        <v>254</v>
      </c>
      <c r="C42" s="59" t="s">
        <v>525</v>
      </c>
      <c r="D42" s="59" t="s">
        <v>297</v>
      </c>
      <c r="E42" s="13" t="s">
        <v>526</v>
      </c>
      <c r="F42" s="95">
        <v>4000.0</v>
      </c>
      <c r="G42" s="96">
        <f>MIN('Base de custos'!$A$392:$B$393)</f>
        <v>24.91666667</v>
      </c>
      <c r="H42" s="96">
        <f t="shared" si="1"/>
        <v>99666.66667</v>
      </c>
      <c r="I42" s="97"/>
      <c r="J42" s="97"/>
      <c r="K42" s="97"/>
      <c r="L42" s="97"/>
      <c r="M42" s="97"/>
      <c r="N42" s="97"/>
      <c r="O42" s="97"/>
      <c r="P42" s="97"/>
      <c r="Q42" s="97"/>
      <c r="R42" s="97"/>
      <c r="S42" s="97"/>
      <c r="T42" s="97"/>
      <c r="U42" s="97"/>
      <c r="V42" s="97"/>
      <c r="W42" s="97"/>
      <c r="X42" s="97"/>
      <c r="Y42" s="97"/>
      <c r="Z42" s="97"/>
    </row>
    <row r="43" ht="15.75" customHeight="1">
      <c r="A43" s="13">
        <v>40.0</v>
      </c>
      <c r="B43" s="59" t="s">
        <v>261</v>
      </c>
      <c r="C43" s="59" t="s">
        <v>527</v>
      </c>
      <c r="D43" s="59" t="s">
        <v>264</v>
      </c>
      <c r="E43" s="13" t="s">
        <v>528</v>
      </c>
      <c r="F43" s="95">
        <v>650.0</v>
      </c>
      <c r="G43" s="96">
        <f>MIN('Base de custos'!$A$402:$B$403)/5</f>
        <v>50</v>
      </c>
      <c r="H43" s="96">
        <f t="shared" si="1"/>
        <v>32500</v>
      </c>
      <c r="I43" s="97"/>
      <c r="J43" s="97"/>
      <c r="K43" s="97"/>
      <c r="L43" s="97"/>
      <c r="M43" s="97"/>
      <c r="N43" s="97"/>
      <c r="O43" s="97"/>
      <c r="P43" s="97"/>
      <c r="Q43" s="97"/>
      <c r="R43" s="97"/>
      <c r="S43" s="97"/>
      <c r="T43" s="97"/>
      <c r="U43" s="97"/>
      <c r="V43" s="97"/>
      <c r="W43" s="97"/>
      <c r="X43" s="97"/>
      <c r="Y43" s="97"/>
      <c r="Z43" s="97"/>
    </row>
    <row r="44" ht="15.75" customHeight="1">
      <c r="A44" s="13">
        <v>41.0</v>
      </c>
      <c r="B44" s="59" t="s">
        <v>265</v>
      </c>
      <c r="C44" s="59" t="s">
        <v>492</v>
      </c>
      <c r="D44" s="59" t="s">
        <v>85</v>
      </c>
      <c r="E44" s="13" t="s">
        <v>507</v>
      </c>
      <c r="F44" s="95">
        <v>2000.0</v>
      </c>
      <c r="G44" s="96">
        <f>MIN('Base de custos'!$A$412:$B$413)</f>
        <v>28.9</v>
      </c>
      <c r="H44" s="96">
        <f t="shared" si="1"/>
        <v>57800</v>
      </c>
      <c r="I44" s="97"/>
      <c r="J44" s="97"/>
      <c r="K44" s="97"/>
      <c r="L44" s="97"/>
      <c r="M44" s="97"/>
      <c r="N44" s="97"/>
      <c r="O44" s="97"/>
      <c r="P44" s="97"/>
      <c r="Q44" s="97"/>
      <c r="R44" s="97"/>
      <c r="S44" s="97"/>
      <c r="T44" s="97"/>
      <c r="U44" s="97"/>
      <c r="V44" s="97"/>
      <c r="W44" s="97"/>
      <c r="X44" s="97"/>
      <c r="Y44" s="97"/>
      <c r="Z44" s="97"/>
    </row>
    <row r="45" ht="15.75" customHeight="1">
      <c r="A45" s="13">
        <v>42.0</v>
      </c>
      <c r="B45" s="59" t="s">
        <v>272</v>
      </c>
      <c r="C45" s="59" t="s">
        <v>520</v>
      </c>
      <c r="D45" s="59" t="s">
        <v>279</v>
      </c>
      <c r="E45" s="13" t="s">
        <v>498</v>
      </c>
      <c r="F45" s="95">
        <v>15000.0</v>
      </c>
      <c r="G45" s="96">
        <f>MIN('Base de custos'!$A$422:$B$423)</f>
        <v>31.445</v>
      </c>
      <c r="H45" s="96">
        <f t="shared" si="1"/>
        <v>471675</v>
      </c>
      <c r="I45" s="97"/>
      <c r="J45" s="97"/>
      <c r="K45" s="97"/>
      <c r="L45" s="97"/>
      <c r="M45" s="97"/>
      <c r="N45" s="97"/>
      <c r="O45" s="97"/>
      <c r="P45" s="97"/>
      <c r="Q45" s="97"/>
      <c r="R45" s="97"/>
      <c r="S45" s="97"/>
      <c r="T45" s="97"/>
      <c r="U45" s="97"/>
      <c r="V45" s="97"/>
      <c r="W45" s="97"/>
      <c r="X45" s="97"/>
      <c r="Y45" s="97"/>
      <c r="Z45" s="97"/>
    </row>
    <row r="46" ht="15.75" customHeight="1">
      <c r="A46" s="13">
        <v>43.0</v>
      </c>
      <c r="B46" s="59" t="s">
        <v>280</v>
      </c>
      <c r="C46" s="59" t="s">
        <v>520</v>
      </c>
      <c r="D46" s="59" t="s">
        <v>279</v>
      </c>
      <c r="E46" s="13" t="s">
        <v>498</v>
      </c>
      <c r="F46" s="95">
        <v>12000.0</v>
      </c>
      <c r="G46" s="96">
        <f>MIN('Base de custos'!$A$432:$B$433)</f>
        <v>18</v>
      </c>
      <c r="H46" s="96">
        <f t="shared" si="1"/>
        <v>216000</v>
      </c>
      <c r="I46" s="97"/>
      <c r="J46" s="97"/>
      <c r="K46" s="97"/>
      <c r="L46" s="97"/>
      <c r="M46" s="97"/>
      <c r="N46" s="97"/>
      <c r="O46" s="97"/>
      <c r="P46" s="97"/>
      <c r="Q46" s="97"/>
      <c r="R46" s="97"/>
      <c r="S46" s="97"/>
      <c r="T46" s="97"/>
      <c r="U46" s="97"/>
      <c r="V46" s="97"/>
      <c r="W46" s="97"/>
      <c r="X46" s="97"/>
      <c r="Y46" s="97"/>
      <c r="Z46" s="97"/>
    </row>
    <row r="47" ht="15.75" customHeight="1">
      <c r="A47" s="13">
        <v>44.0</v>
      </c>
      <c r="B47" s="59" t="s">
        <v>287</v>
      </c>
      <c r="C47" s="59" t="s">
        <v>520</v>
      </c>
      <c r="D47" s="59" t="s">
        <v>279</v>
      </c>
      <c r="E47" s="13" t="s">
        <v>498</v>
      </c>
      <c r="F47" s="95">
        <v>7000.0</v>
      </c>
      <c r="G47" s="96">
        <f>MIN('Base de custos'!$A$442:$B$443)</f>
        <v>79.011575</v>
      </c>
      <c r="H47" s="96">
        <f t="shared" si="1"/>
        <v>553081.025</v>
      </c>
      <c r="I47" s="97"/>
      <c r="J47" s="97"/>
      <c r="K47" s="97"/>
      <c r="L47" s="97"/>
      <c r="M47" s="97"/>
      <c r="N47" s="97"/>
      <c r="O47" s="97"/>
      <c r="P47" s="97"/>
      <c r="Q47" s="97"/>
      <c r="R47" s="97"/>
      <c r="S47" s="97"/>
      <c r="T47" s="97"/>
      <c r="U47" s="97"/>
      <c r="V47" s="97"/>
      <c r="W47" s="97"/>
      <c r="X47" s="97"/>
      <c r="Y47" s="97"/>
      <c r="Z47" s="97"/>
    </row>
    <row r="48" ht="15.75" customHeight="1">
      <c r="A48" s="13">
        <v>45.0</v>
      </c>
      <c r="B48" s="59" t="s">
        <v>291</v>
      </c>
      <c r="C48" s="59" t="s">
        <v>529</v>
      </c>
      <c r="D48" s="59" t="s">
        <v>297</v>
      </c>
      <c r="E48" s="13" t="s">
        <v>530</v>
      </c>
      <c r="F48" s="95">
        <v>900.0</v>
      </c>
      <c r="G48" s="96">
        <f>MIN('Base de custos'!$A$452:$B$453)/24</f>
        <v>2.445</v>
      </c>
      <c r="H48" s="96">
        <f t="shared" si="1"/>
        <v>2200.5</v>
      </c>
      <c r="I48" s="97"/>
      <c r="J48" s="97"/>
      <c r="K48" s="97"/>
      <c r="L48" s="97"/>
      <c r="M48" s="97"/>
      <c r="N48" s="97"/>
      <c r="O48" s="97"/>
      <c r="P48" s="97"/>
      <c r="Q48" s="97"/>
      <c r="R48" s="97"/>
      <c r="S48" s="97"/>
      <c r="T48" s="97"/>
      <c r="U48" s="97"/>
      <c r="V48" s="97"/>
      <c r="W48" s="97"/>
      <c r="X48" s="97"/>
      <c r="Y48" s="97"/>
      <c r="Z48" s="97"/>
    </row>
    <row r="49" ht="15.75" customHeight="1">
      <c r="A49" s="13">
        <v>46.0</v>
      </c>
      <c r="B49" s="59" t="s">
        <v>298</v>
      </c>
      <c r="C49" s="59" t="s">
        <v>492</v>
      </c>
      <c r="D49" s="59" t="s">
        <v>61</v>
      </c>
      <c r="E49" s="13" t="s">
        <v>498</v>
      </c>
      <c r="F49" s="95">
        <v>1000.0</v>
      </c>
      <c r="G49" s="96">
        <f>MIN('Base de custos'!$A$462:$B$463)</f>
        <v>51.57038067</v>
      </c>
      <c r="H49" s="96">
        <f t="shared" si="1"/>
        <v>51570.38067</v>
      </c>
      <c r="I49" s="97"/>
      <c r="J49" s="97"/>
      <c r="K49" s="97"/>
      <c r="L49" s="97"/>
      <c r="M49" s="97"/>
      <c r="N49" s="97"/>
      <c r="O49" s="97"/>
      <c r="P49" s="97"/>
      <c r="Q49" s="97"/>
      <c r="R49" s="97"/>
      <c r="S49" s="97"/>
      <c r="T49" s="97"/>
      <c r="U49" s="97"/>
      <c r="V49" s="97"/>
      <c r="W49" s="97"/>
      <c r="X49" s="97"/>
      <c r="Y49" s="97"/>
      <c r="Z49" s="97"/>
    </row>
    <row r="50" ht="15.75" customHeight="1">
      <c r="A50" s="13">
        <v>47.0</v>
      </c>
      <c r="B50" s="59" t="s">
        <v>302</v>
      </c>
      <c r="C50" s="59" t="s">
        <v>52</v>
      </c>
      <c r="D50" s="59" t="s">
        <v>52</v>
      </c>
      <c r="E50" s="13" t="s">
        <v>498</v>
      </c>
      <c r="F50" s="95">
        <v>5100.0</v>
      </c>
      <c r="G50" s="96">
        <f>MIN('Base de custos'!$A$472:$B$473)</f>
        <v>9.28</v>
      </c>
      <c r="H50" s="96">
        <f t="shared" si="1"/>
        <v>47328</v>
      </c>
      <c r="I50" s="97"/>
      <c r="J50" s="97"/>
      <c r="K50" s="97"/>
      <c r="L50" s="97"/>
      <c r="M50" s="97"/>
      <c r="N50" s="97"/>
      <c r="O50" s="97"/>
      <c r="P50" s="97"/>
      <c r="Q50" s="97"/>
      <c r="R50" s="97"/>
      <c r="S50" s="97"/>
      <c r="T50" s="97"/>
      <c r="U50" s="97"/>
      <c r="V50" s="97"/>
      <c r="W50" s="97"/>
      <c r="X50" s="97"/>
      <c r="Y50" s="97"/>
      <c r="Z50" s="97"/>
    </row>
    <row r="51" ht="15.75" customHeight="1">
      <c r="A51" s="13">
        <v>48.0</v>
      </c>
      <c r="B51" s="59" t="s">
        <v>531</v>
      </c>
      <c r="C51" s="59" t="s">
        <v>52</v>
      </c>
      <c r="D51" s="59" t="s">
        <v>52</v>
      </c>
      <c r="E51" s="13" t="s">
        <v>498</v>
      </c>
      <c r="F51" s="95">
        <v>5100.0</v>
      </c>
      <c r="G51" s="96">
        <f>MIN('Base de custos'!$A$482:$B$483)</f>
        <v>17.143338</v>
      </c>
      <c r="H51" s="96">
        <f t="shared" si="1"/>
        <v>87431.0238</v>
      </c>
      <c r="I51" s="97"/>
      <c r="J51" s="97"/>
      <c r="K51" s="97"/>
      <c r="L51" s="97"/>
      <c r="M51" s="97"/>
      <c r="N51" s="97"/>
      <c r="O51" s="97"/>
      <c r="P51" s="97"/>
      <c r="Q51" s="97"/>
      <c r="R51" s="97"/>
      <c r="S51" s="97"/>
      <c r="T51" s="97"/>
      <c r="U51" s="97"/>
      <c r="V51" s="97"/>
      <c r="W51" s="97"/>
      <c r="X51" s="97"/>
      <c r="Y51" s="97"/>
      <c r="Z51" s="97"/>
    </row>
    <row r="52" ht="15.75" customHeight="1">
      <c r="A52" s="13">
        <v>49.0</v>
      </c>
      <c r="B52" s="59" t="s">
        <v>314</v>
      </c>
      <c r="C52" s="59" t="s">
        <v>52</v>
      </c>
      <c r="D52" s="59" t="s">
        <v>52</v>
      </c>
      <c r="E52" s="13" t="s">
        <v>498</v>
      </c>
      <c r="F52" s="95">
        <v>2800.0</v>
      </c>
      <c r="G52" s="96">
        <f>MIN('Base de custos'!$A$492:$B$493)</f>
        <v>9.88</v>
      </c>
      <c r="H52" s="96">
        <f t="shared" si="1"/>
        <v>27664</v>
      </c>
      <c r="I52" s="97"/>
      <c r="J52" s="97"/>
      <c r="K52" s="97"/>
      <c r="L52" s="97"/>
      <c r="M52" s="97"/>
      <c r="N52" s="97"/>
      <c r="O52" s="97"/>
      <c r="P52" s="97"/>
      <c r="Q52" s="97"/>
      <c r="R52" s="97"/>
      <c r="S52" s="97"/>
      <c r="T52" s="97"/>
      <c r="U52" s="97"/>
      <c r="V52" s="97"/>
      <c r="W52" s="97"/>
      <c r="X52" s="97"/>
      <c r="Y52" s="97"/>
      <c r="Z52" s="97"/>
    </row>
    <row r="53" ht="15.75" customHeight="1">
      <c r="A53" s="13">
        <v>50.0</v>
      </c>
      <c r="B53" s="59" t="s">
        <v>320</v>
      </c>
      <c r="C53" s="59" t="s">
        <v>52</v>
      </c>
      <c r="D53" s="59" t="s">
        <v>52</v>
      </c>
      <c r="E53" s="13" t="s">
        <v>498</v>
      </c>
      <c r="F53" s="95">
        <v>2000.0</v>
      </c>
      <c r="G53" s="96">
        <f>MIN('Base de custos'!$A$502:$B$503)</f>
        <v>9.9</v>
      </c>
      <c r="H53" s="96">
        <f t="shared" si="1"/>
        <v>19800</v>
      </c>
      <c r="I53" s="97"/>
      <c r="J53" s="97"/>
      <c r="K53" s="97"/>
      <c r="L53" s="97"/>
      <c r="M53" s="97"/>
      <c r="N53" s="97"/>
      <c r="O53" s="97"/>
      <c r="P53" s="97"/>
      <c r="Q53" s="97"/>
      <c r="R53" s="97"/>
      <c r="S53" s="97"/>
      <c r="T53" s="97"/>
      <c r="U53" s="97"/>
      <c r="V53" s="97"/>
      <c r="W53" s="97"/>
      <c r="X53" s="97"/>
      <c r="Y53" s="97"/>
      <c r="Z53" s="97"/>
    </row>
    <row r="54" ht="15.75" customHeight="1">
      <c r="A54" s="13">
        <v>51.0</v>
      </c>
      <c r="B54" s="59" t="s">
        <v>324</v>
      </c>
      <c r="C54" s="59" t="s">
        <v>52</v>
      </c>
      <c r="D54" s="59" t="s">
        <v>52</v>
      </c>
      <c r="E54" s="13" t="s">
        <v>498</v>
      </c>
      <c r="F54" s="95">
        <v>650.0</v>
      </c>
      <c r="G54" s="96">
        <f>MIN('Base de custos'!$A$512:$B$513)</f>
        <v>23.207526</v>
      </c>
      <c r="H54" s="96">
        <f t="shared" si="1"/>
        <v>15084.8919</v>
      </c>
      <c r="I54" s="97"/>
      <c r="J54" s="97"/>
      <c r="K54" s="97"/>
      <c r="L54" s="97"/>
      <c r="M54" s="97"/>
      <c r="N54" s="97"/>
      <c r="O54" s="97"/>
      <c r="P54" s="97"/>
      <c r="Q54" s="97"/>
      <c r="R54" s="97"/>
      <c r="S54" s="97"/>
      <c r="T54" s="97"/>
      <c r="U54" s="97"/>
      <c r="V54" s="97"/>
      <c r="W54" s="97"/>
      <c r="X54" s="97"/>
      <c r="Y54" s="97"/>
      <c r="Z54" s="97"/>
    </row>
    <row r="55" ht="15.75" customHeight="1">
      <c r="A55" s="13">
        <v>52.0</v>
      </c>
      <c r="B55" s="59" t="s">
        <v>329</v>
      </c>
      <c r="C55" s="59" t="s">
        <v>532</v>
      </c>
      <c r="D55" s="100" t="s">
        <v>336</v>
      </c>
      <c r="E55" s="13" t="s">
        <v>533</v>
      </c>
      <c r="F55" s="95">
        <v>658.0</v>
      </c>
      <c r="G55" s="96">
        <f>MIN('Base de custos'!$A$522:$B$523)</f>
        <v>10.89666667</v>
      </c>
      <c r="H55" s="96">
        <f t="shared" si="1"/>
        <v>7170.006667</v>
      </c>
      <c r="I55" s="97"/>
      <c r="J55" s="97"/>
      <c r="K55" s="97"/>
      <c r="L55" s="97"/>
      <c r="M55" s="97"/>
      <c r="N55" s="97"/>
      <c r="O55" s="97"/>
      <c r="P55" s="97"/>
      <c r="Q55" s="97"/>
      <c r="R55" s="97"/>
      <c r="S55" s="97"/>
      <c r="T55" s="97"/>
      <c r="U55" s="97"/>
      <c r="V55" s="97"/>
      <c r="W55" s="97"/>
      <c r="X55" s="97"/>
      <c r="Y55" s="97"/>
      <c r="Z55" s="97"/>
    </row>
    <row r="56" ht="15.75" customHeight="1">
      <c r="A56" s="13">
        <v>53.0</v>
      </c>
      <c r="B56" s="59" t="s">
        <v>337</v>
      </c>
      <c r="C56" s="59" t="s">
        <v>534</v>
      </c>
      <c r="D56" s="59" t="s">
        <v>343</v>
      </c>
      <c r="E56" s="13" t="s">
        <v>535</v>
      </c>
      <c r="F56" s="95">
        <v>658.0</v>
      </c>
      <c r="G56" s="96">
        <f>MIN('Base de custos'!$A$532:$B$533)</f>
        <v>44.5</v>
      </c>
      <c r="H56" s="96">
        <f t="shared" si="1"/>
        <v>29281</v>
      </c>
      <c r="I56" s="97"/>
      <c r="J56" s="97"/>
      <c r="K56" s="97"/>
      <c r="L56" s="97"/>
      <c r="M56" s="97"/>
      <c r="N56" s="97"/>
      <c r="O56" s="97"/>
      <c r="P56" s="97"/>
      <c r="Q56" s="97"/>
      <c r="R56" s="97"/>
      <c r="S56" s="97"/>
      <c r="T56" s="97"/>
      <c r="U56" s="97"/>
      <c r="V56" s="97"/>
      <c r="W56" s="97"/>
      <c r="X56" s="97"/>
      <c r="Y56" s="97"/>
      <c r="Z56" s="97"/>
    </row>
    <row r="57" ht="15.75" customHeight="1">
      <c r="A57" s="13">
        <v>54.0</v>
      </c>
      <c r="B57" s="59" t="s">
        <v>344</v>
      </c>
      <c r="C57" s="59" t="s">
        <v>536</v>
      </c>
      <c r="D57" s="59" t="s">
        <v>353</v>
      </c>
      <c r="E57" s="13" t="s">
        <v>537</v>
      </c>
      <c r="F57" s="95">
        <v>329.0</v>
      </c>
      <c r="G57" s="96">
        <f>MIN('Base de custos'!$A$542:$B$543)</f>
        <v>29.38333333</v>
      </c>
      <c r="H57" s="96">
        <f t="shared" si="1"/>
        <v>9667.116667</v>
      </c>
      <c r="I57" s="97"/>
      <c r="J57" s="97"/>
      <c r="K57" s="97"/>
      <c r="L57" s="97"/>
      <c r="M57" s="97"/>
      <c r="N57" s="97"/>
      <c r="O57" s="97"/>
      <c r="P57" s="97"/>
      <c r="Q57" s="97"/>
      <c r="R57" s="97"/>
      <c r="S57" s="97"/>
      <c r="T57" s="97"/>
      <c r="U57" s="97"/>
      <c r="V57" s="97"/>
      <c r="W57" s="97"/>
      <c r="X57" s="97"/>
      <c r="Y57" s="97"/>
      <c r="Z57" s="97"/>
    </row>
    <row r="58" ht="15.75" customHeight="1">
      <c r="A58" s="13">
        <v>55.0</v>
      </c>
      <c r="B58" s="59" t="s">
        <v>354</v>
      </c>
      <c r="C58" s="59" t="s">
        <v>532</v>
      </c>
      <c r="D58" s="59" t="s">
        <v>360</v>
      </c>
      <c r="E58" s="13" t="s">
        <v>538</v>
      </c>
      <c r="F58" s="95">
        <v>1316.0</v>
      </c>
      <c r="G58" s="96">
        <f>MIN('Base de custos'!$A$552:$B$553)</f>
        <v>40.04803933</v>
      </c>
      <c r="H58" s="96">
        <f t="shared" si="1"/>
        <v>52703.21976</v>
      </c>
      <c r="I58" s="97"/>
      <c r="J58" s="97"/>
      <c r="K58" s="97"/>
      <c r="L58" s="97"/>
      <c r="M58" s="97"/>
      <c r="N58" s="97"/>
      <c r="O58" s="97"/>
      <c r="P58" s="97"/>
      <c r="Q58" s="97"/>
      <c r="R58" s="97"/>
      <c r="S58" s="97"/>
      <c r="T58" s="97"/>
      <c r="U58" s="97"/>
      <c r="V58" s="97"/>
      <c r="W58" s="97"/>
      <c r="X58" s="97"/>
      <c r="Y58" s="97"/>
      <c r="Z58" s="97"/>
    </row>
    <row r="59">
      <c r="A59" s="13">
        <v>56.0</v>
      </c>
      <c r="B59" s="59" t="s">
        <v>539</v>
      </c>
      <c r="C59" s="59"/>
      <c r="D59" s="59"/>
      <c r="E59" s="13"/>
      <c r="F59" s="95"/>
      <c r="G59" s="96"/>
      <c r="H59" s="96">
        <f t="shared" si="1"/>
        <v>0</v>
      </c>
      <c r="I59" s="97"/>
      <c r="J59" s="97"/>
      <c r="K59" s="97"/>
      <c r="L59" s="97"/>
      <c r="M59" s="97"/>
      <c r="N59" s="97"/>
      <c r="O59" s="97"/>
      <c r="P59" s="97"/>
      <c r="Q59" s="97"/>
      <c r="R59" s="97"/>
      <c r="S59" s="97"/>
      <c r="T59" s="97"/>
      <c r="U59" s="97"/>
      <c r="V59" s="97"/>
      <c r="W59" s="97"/>
      <c r="X59" s="97"/>
      <c r="Y59" s="97"/>
      <c r="Z59" s="97"/>
    </row>
    <row r="60" ht="15.75" customHeight="1">
      <c r="A60" s="101" t="s">
        <v>540</v>
      </c>
      <c r="B60" s="75"/>
      <c r="C60" s="75"/>
      <c r="D60" s="75"/>
      <c r="E60" s="75"/>
      <c r="F60" s="75"/>
      <c r="G60" s="76"/>
      <c r="H60" s="102">
        <f>SUM($H$4:$H$59)</f>
        <v>7827677.391</v>
      </c>
    </row>
    <row r="61" ht="22.5" customHeight="1">
      <c r="A61" s="101" t="s">
        <v>541</v>
      </c>
      <c r="B61" s="75"/>
      <c r="C61" s="75"/>
      <c r="D61" s="75"/>
      <c r="E61" s="75"/>
      <c r="F61" s="75"/>
      <c r="G61" s="76"/>
      <c r="H61" s="102">
        <f>H60/5895</f>
        <v>1327.850278</v>
      </c>
    </row>
    <row r="62" ht="15.75" customHeight="1">
      <c r="A62" s="92"/>
      <c r="B62" s="91"/>
      <c r="C62" s="91"/>
      <c r="D62" s="91"/>
      <c r="E62" s="92"/>
      <c r="F62" s="92"/>
      <c r="G62" s="92"/>
      <c r="H62" s="92"/>
    </row>
    <row r="63" ht="15.75" customHeight="1">
      <c r="A63" s="92"/>
      <c r="B63" s="91"/>
      <c r="C63" s="91"/>
      <c r="D63" s="91"/>
      <c r="E63" s="92"/>
      <c r="F63" s="92"/>
      <c r="G63" s="92"/>
      <c r="H63" s="92"/>
    </row>
    <row r="64" ht="15.75" customHeight="1">
      <c r="A64" s="92"/>
      <c r="B64" s="91"/>
      <c r="C64" s="91"/>
      <c r="D64" s="91"/>
      <c r="E64" s="92"/>
      <c r="F64" s="92"/>
      <c r="G64" s="92"/>
      <c r="H64" s="92"/>
    </row>
    <row r="65" ht="15.75" customHeight="1">
      <c r="A65" s="92"/>
      <c r="B65" s="91"/>
      <c r="C65" s="91"/>
      <c r="D65" s="91"/>
      <c r="E65" s="92"/>
      <c r="F65" s="92"/>
      <c r="G65" s="92"/>
      <c r="H65" s="92"/>
    </row>
    <row r="66" ht="15.75" customHeight="1">
      <c r="A66" s="92"/>
      <c r="B66" s="91"/>
      <c r="C66" s="91"/>
      <c r="D66" s="91"/>
      <c r="E66" s="92"/>
      <c r="F66" s="92"/>
      <c r="G66" s="92"/>
      <c r="H66" s="92"/>
    </row>
    <row r="67" ht="15.75" customHeight="1">
      <c r="A67" s="92"/>
      <c r="B67" s="91"/>
      <c r="C67" s="91"/>
      <c r="D67" s="91"/>
      <c r="E67" s="92"/>
      <c r="F67" s="92"/>
      <c r="G67" s="92"/>
      <c r="H67" s="92"/>
    </row>
    <row r="68" ht="15.75" customHeight="1">
      <c r="A68" s="92"/>
      <c r="B68" s="91"/>
      <c r="C68" s="91"/>
      <c r="D68" s="91"/>
      <c r="E68" s="92"/>
      <c r="F68" s="92"/>
      <c r="G68" s="92"/>
      <c r="H68" s="92"/>
    </row>
    <row r="69" ht="15.75" customHeight="1">
      <c r="A69" s="92"/>
      <c r="B69" s="91"/>
      <c r="C69" s="91"/>
      <c r="D69" s="91"/>
      <c r="E69" s="92"/>
      <c r="F69" s="92"/>
      <c r="G69" s="92"/>
      <c r="H69" s="92"/>
    </row>
    <row r="70" ht="15.75" customHeight="1">
      <c r="A70" s="92"/>
      <c r="B70" s="91"/>
      <c r="C70" s="91"/>
      <c r="D70" s="91"/>
      <c r="E70" s="92"/>
      <c r="F70" s="92"/>
      <c r="G70" s="92"/>
      <c r="H70" s="92"/>
    </row>
    <row r="71" ht="15.75" customHeight="1">
      <c r="A71" s="92"/>
      <c r="B71" s="91"/>
      <c r="C71" s="91"/>
      <c r="D71" s="91"/>
      <c r="E71" s="92"/>
      <c r="F71" s="92"/>
      <c r="G71" s="92"/>
      <c r="H71" s="92"/>
    </row>
    <row r="72" ht="15.75" customHeight="1">
      <c r="A72" s="92"/>
      <c r="B72" s="91"/>
      <c r="C72" s="91"/>
      <c r="D72" s="91"/>
      <c r="E72" s="92"/>
      <c r="F72" s="92"/>
      <c r="G72" s="92"/>
      <c r="H72" s="92"/>
    </row>
    <row r="73" ht="15.75" customHeight="1">
      <c r="A73" s="92"/>
      <c r="B73" s="91"/>
      <c r="C73" s="91"/>
      <c r="D73" s="91"/>
      <c r="E73" s="92"/>
      <c r="F73" s="92"/>
      <c r="G73" s="92"/>
      <c r="H73" s="92"/>
    </row>
    <row r="74" ht="15.75" customHeight="1">
      <c r="A74" s="92"/>
      <c r="B74" s="91"/>
      <c r="C74" s="91"/>
      <c r="D74" s="91"/>
      <c r="E74" s="92"/>
      <c r="F74" s="92"/>
      <c r="G74" s="92"/>
      <c r="H74" s="92"/>
    </row>
    <row r="75" ht="15.75" customHeight="1">
      <c r="A75" s="92"/>
      <c r="B75" s="91"/>
      <c r="C75" s="91"/>
      <c r="D75" s="91"/>
      <c r="E75" s="92"/>
      <c r="F75" s="92"/>
      <c r="G75" s="92"/>
      <c r="H75" s="92"/>
    </row>
    <row r="76" ht="15.75" customHeight="1">
      <c r="A76" s="92"/>
      <c r="B76" s="91"/>
      <c r="C76" s="91"/>
      <c r="D76" s="91"/>
      <c r="E76" s="92"/>
      <c r="F76" s="92"/>
      <c r="G76" s="92"/>
      <c r="H76" s="92"/>
    </row>
    <row r="77" ht="15.75" customHeight="1">
      <c r="A77" s="92"/>
      <c r="B77" s="91"/>
      <c r="C77" s="91"/>
      <c r="D77" s="91"/>
      <c r="E77" s="92"/>
      <c r="F77" s="92"/>
      <c r="G77" s="92"/>
      <c r="H77" s="92"/>
    </row>
    <row r="78" ht="15.75" customHeight="1">
      <c r="A78" s="92"/>
      <c r="B78" s="91"/>
      <c r="C78" s="91"/>
      <c r="D78" s="91"/>
      <c r="E78" s="92"/>
      <c r="F78" s="92"/>
      <c r="G78" s="92"/>
      <c r="H78" s="92"/>
    </row>
    <row r="79" ht="15.75" customHeight="1">
      <c r="A79" s="92"/>
      <c r="B79" s="91"/>
      <c r="C79" s="91"/>
      <c r="D79" s="91"/>
      <c r="E79" s="92"/>
      <c r="F79" s="92"/>
      <c r="G79" s="92"/>
      <c r="H79" s="92"/>
    </row>
    <row r="80" ht="15.75" customHeight="1">
      <c r="A80" s="92"/>
      <c r="B80" s="91"/>
      <c r="C80" s="91"/>
      <c r="D80" s="91"/>
      <c r="E80" s="92"/>
      <c r="F80" s="92"/>
      <c r="G80" s="92"/>
      <c r="H80" s="92"/>
    </row>
    <row r="81" ht="15.75" customHeight="1">
      <c r="A81" s="92"/>
      <c r="B81" s="91"/>
      <c r="C81" s="91"/>
      <c r="D81" s="91"/>
      <c r="E81" s="92"/>
      <c r="F81" s="92"/>
      <c r="G81" s="92"/>
      <c r="H81" s="92"/>
    </row>
    <row r="82" ht="15.75" customHeight="1">
      <c r="A82" s="92"/>
      <c r="B82" s="91"/>
      <c r="C82" s="91"/>
      <c r="D82" s="91"/>
      <c r="E82" s="92"/>
      <c r="F82" s="92"/>
      <c r="G82" s="92"/>
      <c r="H82" s="92"/>
    </row>
    <row r="83" ht="15.75" customHeight="1">
      <c r="A83" s="92"/>
      <c r="B83" s="91"/>
      <c r="C83" s="91"/>
      <c r="D83" s="91"/>
      <c r="E83" s="92"/>
      <c r="F83" s="92"/>
      <c r="G83" s="92"/>
      <c r="H83" s="92"/>
    </row>
    <row r="84" ht="15.75" customHeight="1">
      <c r="A84" s="92"/>
      <c r="B84" s="91"/>
      <c r="C84" s="91"/>
      <c r="D84" s="91"/>
      <c r="E84" s="92"/>
      <c r="F84" s="92"/>
      <c r="G84" s="92"/>
      <c r="H84" s="92"/>
    </row>
    <row r="85" ht="15.75" customHeight="1">
      <c r="A85" s="92"/>
      <c r="B85" s="91"/>
      <c r="C85" s="91"/>
      <c r="D85" s="91"/>
      <c r="E85" s="92"/>
      <c r="F85" s="92"/>
      <c r="G85" s="92"/>
      <c r="H85" s="92"/>
    </row>
    <row r="86" ht="15.75" customHeight="1">
      <c r="A86" s="92"/>
      <c r="B86" s="91"/>
      <c r="C86" s="91"/>
      <c r="D86" s="91"/>
      <c r="E86" s="92"/>
      <c r="F86" s="92"/>
      <c r="G86" s="92"/>
      <c r="H86" s="92"/>
    </row>
    <row r="87" ht="15.75" customHeight="1">
      <c r="A87" s="92"/>
      <c r="B87" s="91"/>
      <c r="C87" s="91"/>
      <c r="D87" s="91"/>
      <c r="E87" s="92"/>
      <c r="F87" s="92"/>
      <c r="G87" s="92"/>
      <c r="H87" s="92"/>
    </row>
    <row r="88" ht="15.75" customHeight="1">
      <c r="A88" s="92"/>
      <c r="B88" s="91"/>
      <c r="C88" s="91"/>
      <c r="D88" s="91"/>
      <c r="E88" s="92"/>
      <c r="F88" s="92"/>
      <c r="G88" s="92"/>
      <c r="H88" s="92"/>
    </row>
    <row r="89" ht="15.75" customHeight="1">
      <c r="A89" s="92"/>
      <c r="B89" s="91"/>
      <c r="C89" s="91"/>
      <c r="D89" s="91"/>
      <c r="E89" s="92"/>
      <c r="F89" s="92"/>
      <c r="G89" s="92"/>
      <c r="H89" s="92"/>
    </row>
    <row r="90" ht="15.75" customHeight="1">
      <c r="A90" s="92"/>
      <c r="B90" s="91"/>
      <c r="C90" s="91"/>
      <c r="D90" s="91"/>
      <c r="E90" s="92"/>
      <c r="F90" s="92"/>
      <c r="G90" s="92"/>
      <c r="H90" s="92"/>
    </row>
    <row r="91" ht="15.75" customHeight="1">
      <c r="A91" s="92"/>
      <c r="B91" s="91"/>
      <c r="C91" s="91"/>
      <c r="D91" s="91"/>
      <c r="E91" s="92"/>
      <c r="F91" s="92"/>
      <c r="G91" s="92"/>
      <c r="H91" s="92"/>
    </row>
    <row r="92" ht="15.75" customHeight="1">
      <c r="A92" s="92"/>
      <c r="B92" s="91"/>
      <c r="C92" s="91"/>
      <c r="D92" s="91"/>
      <c r="E92" s="92"/>
      <c r="F92" s="92"/>
      <c r="G92" s="92"/>
      <c r="H92" s="92"/>
    </row>
    <row r="93" ht="15.75" customHeight="1">
      <c r="A93" s="92"/>
      <c r="B93" s="91"/>
      <c r="C93" s="91"/>
      <c r="D93" s="91"/>
      <c r="E93" s="92"/>
      <c r="F93" s="92"/>
      <c r="G93" s="92"/>
      <c r="H93" s="92"/>
    </row>
    <row r="94" ht="15.75" customHeight="1">
      <c r="A94" s="92"/>
      <c r="B94" s="91"/>
      <c r="C94" s="91"/>
      <c r="D94" s="91"/>
      <c r="E94" s="92"/>
      <c r="F94" s="92"/>
      <c r="G94" s="92"/>
      <c r="H94" s="92"/>
    </row>
    <row r="95" ht="15.75" customHeight="1">
      <c r="A95" s="92"/>
      <c r="B95" s="91"/>
      <c r="C95" s="91"/>
      <c r="D95" s="91"/>
      <c r="E95" s="92"/>
      <c r="F95" s="92"/>
      <c r="G95" s="92"/>
      <c r="H95" s="92"/>
    </row>
    <row r="96" ht="15.75" customHeight="1">
      <c r="A96" s="92"/>
      <c r="B96" s="91"/>
      <c r="C96" s="91"/>
      <c r="D96" s="91"/>
      <c r="E96" s="92"/>
      <c r="F96" s="92"/>
      <c r="G96" s="92"/>
      <c r="H96" s="92"/>
    </row>
    <row r="97" ht="15.75" customHeight="1">
      <c r="A97" s="92"/>
      <c r="B97" s="91"/>
      <c r="C97" s="91"/>
      <c r="D97" s="91"/>
      <c r="E97" s="92"/>
      <c r="F97" s="92"/>
      <c r="G97" s="92"/>
      <c r="H97" s="92"/>
    </row>
    <row r="98" ht="15.75" customHeight="1">
      <c r="A98" s="92"/>
      <c r="B98" s="91"/>
      <c r="C98" s="91"/>
      <c r="D98" s="91"/>
      <c r="E98" s="92"/>
      <c r="F98" s="92"/>
      <c r="G98" s="92"/>
      <c r="H98" s="92"/>
    </row>
    <row r="99" ht="15.75" customHeight="1">
      <c r="A99" s="92"/>
      <c r="B99" s="91"/>
      <c r="C99" s="91"/>
      <c r="D99" s="91"/>
      <c r="E99" s="92"/>
      <c r="F99" s="92"/>
      <c r="G99" s="92"/>
      <c r="H99" s="92"/>
    </row>
    <row r="100" ht="15.75" customHeight="1">
      <c r="A100" s="92"/>
      <c r="B100" s="91"/>
      <c r="C100" s="91"/>
      <c r="D100" s="91"/>
      <c r="E100" s="92"/>
      <c r="F100" s="92"/>
      <c r="G100" s="92"/>
      <c r="H100" s="92"/>
    </row>
    <row r="101" ht="15.75" customHeight="1">
      <c r="A101" s="92"/>
      <c r="B101" s="91"/>
      <c r="C101" s="91"/>
      <c r="D101" s="91"/>
      <c r="E101" s="92"/>
      <c r="F101" s="92"/>
      <c r="G101" s="92"/>
      <c r="H101" s="92"/>
    </row>
    <row r="102" ht="15.75" customHeight="1">
      <c r="A102" s="92"/>
      <c r="B102" s="91"/>
      <c r="C102" s="91"/>
      <c r="D102" s="91"/>
      <c r="E102" s="92"/>
      <c r="F102" s="92"/>
      <c r="G102" s="92"/>
      <c r="H102" s="92"/>
    </row>
    <row r="103" ht="15.75" customHeight="1">
      <c r="A103" s="92"/>
      <c r="B103" s="91"/>
      <c r="C103" s="91"/>
      <c r="D103" s="91"/>
      <c r="E103" s="92"/>
      <c r="F103" s="92"/>
      <c r="G103" s="92"/>
      <c r="H103" s="92"/>
    </row>
    <row r="104" ht="15.75" customHeight="1">
      <c r="A104" s="92"/>
      <c r="B104" s="91"/>
      <c r="C104" s="91"/>
      <c r="D104" s="91"/>
      <c r="E104" s="92"/>
      <c r="F104" s="92"/>
      <c r="G104" s="92"/>
      <c r="H104" s="92"/>
    </row>
    <row r="105" ht="15.75" customHeight="1">
      <c r="A105" s="92"/>
      <c r="B105" s="91"/>
      <c r="C105" s="91"/>
      <c r="D105" s="91"/>
      <c r="E105" s="92"/>
      <c r="F105" s="92"/>
      <c r="G105" s="92"/>
      <c r="H105" s="92"/>
    </row>
    <row r="106" ht="15.75" customHeight="1">
      <c r="A106" s="92"/>
      <c r="B106" s="91"/>
      <c r="C106" s="91"/>
      <c r="D106" s="91"/>
      <c r="E106" s="92"/>
      <c r="F106" s="92"/>
      <c r="G106" s="92"/>
      <c r="H106" s="92"/>
    </row>
    <row r="107" ht="15.75" customHeight="1">
      <c r="A107" s="92"/>
      <c r="B107" s="91"/>
      <c r="C107" s="91"/>
      <c r="D107" s="91"/>
      <c r="E107" s="92"/>
      <c r="F107" s="92"/>
      <c r="G107" s="92"/>
      <c r="H107" s="92"/>
    </row>
    <row r="108" ht="15.75" customHeight="1">
      <c r="A108" s="92"/>
      <c r="B108" s="91"/>
      <c r="C108" s="91"/>
      <c r="D108" s="91"/>
      <c r="E108" s="92"/>
      <c r="F108" s="92"/>
      <c r="G108" s="92"/>
      <c r="H108" s="92"/>
    </row>
    <row r="109" ht="15.75" customHeight="1">
      <c r="A109" s="92"/>
      <c r="B109" s="91"/>
      <c r="C109" s="91"/>
      <c r="D109" s="91"/>
      <c r="E109" s="92"/>
      <c r="F109" s="92"/>
      <c r="G109" s="92"/>
      <c r="H109" s="92"/>
    </row>
    <row r="110" ht="15.75" customHeight="1">
      <c r="A110" s="92"/>
      <c r="B110" s="91"/>
      <c r="C110" s="91"/>
      <c r="D110" s="91"/>
      <c r="E110" s="92"/>
      <c r="F110" s="92"/>
      <c r="G110" s="92"/>
      <c r="H110" s="92"/>
    </row>
    <row r="111" ht="15.75" customHeight="1">
      <c r="A111" s="92"/>
      <c r="B111" s="91"/>
      <c r="C111" s="91"/>
      <c r="D111" s="91"/>
      <c r="E111" s="92"/>
      <c r="F111" s="92"/>
      <c r="G111" s="92"/>
      <c r="H111" s="92"/>
    </row>
    <row r="112" ht="15.75" customHeight="1">
      <c r="A112" s="92"/>
      <c r="B112" s="91"/>
      <c r="C112" s="91"/>
      <c r="D112" s="91"/>
      <c r="E112" s="92"/>
      <c r="F112" s="92"/>
      <c r="G112" s="92"/>
      <c r="H112" s="92"/>
    </row>
    <row r="113" ht="15.75" customHeight="1">
      <c r="A113" s="92"/>
      <c r="B113" s="91"/>
      <c r="C113" s="91"/>
      <c r="D113" s="91"/>
      <c r="E113" s="92"/>
      <c r="F113" s="92"/>
      <c r="G113" s="92"/>
      <c r="H113" s="92"/>
    </row>
    <row r="114" ht="15.75" customHeight="1">
      <c r="A114" s="92"/>
      <c r="B114" s="91"/>
      <c r="C114" s="91"/>
      <c r="D114" s="91"/>
      <c r="E114" s="92"/>
      <c r="F114" s="92"/>
      <c r="G114" s="92"/>
      <c r="H114" s="92"/>
    </row>
    <row r="115" ht="15.75" customHeight="1">
      <c r="A115" s="92"/>
      <c r="B115" s="91"/>
      <c r="C115" s="91"/>
      <c r="D115" s="91"/>
      <c r="E115" s="92"/>
      <c r="F115" s="92"/>
      <c r="G115" s="92"/>
      <c r="H115" s="92"/>
    </row>
    <row r="116" ht="15.75" customHeight="1">
      <c r="A116" s="92"/>
      <c r="B116" s="91"/>
      <c r="C116" s="91"/>
      <c r="D116" s="91"/>
      <c r="E116" s="92"/>
      <c r="F116" s="92"/>
      <c r="G116" s="92"/>
      <c r="H116" s="92"/>
    </row>
    <row r="117" ht="15.75" customHeight="1">
      <c r="A117" s="92"/>
      <c r="B117" s="91"/>
      <c r="C117" s="91"/>
      <c r="D117" s="91"/>
      <c r="E117" s="92"/>
      <c r="F117" s="92"/>
      <c r="G117" s="92"/>
      <c r="H117" s="92"/>
    </row>
    <row r="118" ht="15.75" customHeight="1">
      <c r="A118" s="92"/>
      <c r="B118" s="91"/>
      <c r="C118" s="91"/>
      <c r="D118" s="91"/>
      <c r="E118" s="92"/>
      <c r="F118" s="92"/>
      <c r="G118" s="92"/>
      <c r="H118" s="92"/>
    </row>
    <row r="119" ht="15.75" customHeight="1">
      <c r="A119" s="92"/>
      <c r="B119" s="91"/>
      <c r="C119" s="91"/>
      <c r="D119" s="91"/>
      <c r="E119" s="92"/>
      <c r="F119" s="92"/>
      <c r="G119" s="92"/>
      <c r="H119" s="92"/>
    </row>
    <row r="120" ht="15.75" customHeight="1">
      <c r="A120" s="92"/>
      <c r="B120" s="91"/>
      <c r="C120" s="91"/>
      <c r="D120" s="91"/>
      <c r="E120" s="92"/>
      <c r="F120" s="92"/>
      <c r="G120" s="92"/>
      <c r="H120" s="92"/>
    </row>
    <row r="121" ht="15.75" customHeight="1">
      <c r="A121" s="92"/>
      <c r="B121" s="91"/>
      <c r="C121" s="91"/>
      <c r="D121" s="91"/>
      <c r="E121" s="92"/>
      <c r="F121" s="92"/>
      <c r="G121" s="92"/>
      <c r="H121" s="92"/>
    </row>
    <row r="122" ht="15.75" customHeight="1">
      <c r="A122" s="92"/>
      <c r="B122" s="91"/>
      <c r="C122" s="91"/>
      <c r="D122" s="91"/>
      <c r="E122" s="92"/>
      <c r="F122" s="92"/>
      <c r="G122" s="92"/>
      <c r="H122" s="92"/>
    </row>
    <row r="123" ht="15.75" customHeight="1">
      <c r="A123" s="92"/>
      <c r="B123" s="91"/>
      <c r="C123" s="91"/>
      <c r="D123" s="91"/>
      <c r="E123" s="92"/>
      <c r="F123" s="92"/>
      <c r="G123" s="92"/>
      <c r="H123" s="92"/>
    </row>
    <row r="124" ht="15.75" customHeight="1">
      <c r="A124" s="92"/>
      <c r="B124" s="91"/>
      <c r="C124" s="91"/>
      <c r="D124" s="91"/>
      <c r="E124" s="92"/>
      <c r="F124" s="92"/>
      <c r="G124" s="92"/>
      <c r="H124" s="92"/>
    </row>
    <row r="125" ht="15.75" customHeight="1">
      <c r="A125" s="92"/>
      <c r="B125" s="91"/>
      <c r="C125" s="91"/>
      <c r="D125" s="91"/>
      <c r="E125" s="92"/>
      <c r="F125" s="92"/>
      <c r="G125" s="92"/>
      <c r="H125" s="92"/>
    </row>
    <row r="126" ht="15.75" customHeight="1">
      <c r="A126" s="92"/>
      <c r="B126" s="91"/>
      <c r="C126" s="91"/>
      <c r="D126" s="91"/>
      <c r="E126" s="92"/>
      <c r="F126" s="92"/>
      <c r="G126" s="92"/>
      <c r="H126" s="92"/>
    </row>
    <row r="127" ht="15.75" customHeight="1">
      <c r="A127" s="92"/>
      <c r="B127" s="91"/>
      <c r="C127" s="91"/>
      <c r="D127" s="91"/>
      <c r="E127" s="92"/>
      <c r="F127" s="92"/>
      <c r="G127" s="92"/>
      <c r="H127" s="92"/>
    </row>
    <row r="128" ht="15.75" customHeight="1">
      <c r="A128" s="92"/>
      <c r="B128" s="91"/>
      <c r="C128" s="91"/>
      <c r="D128" s="91"/>
      <c r="E128" s="92"/>
      <c r="F128" s="92"/>
      <c r="G128" s="92"/>
      <c r="H128" s="92"/>
    </row>
    <row r="129" ht="15.75" customHeight="1">
      <c r="A129" s="92"/>
      <c r="B129" s="91"/>
      <c r="C129" s="91"/>
      <c r="D129" s="91"/>
      <c r="E129" s="92"/>
      <c r="F129" s="92"/>
      <c r="G129" s="92"/>
      <c r="H129" s="92"/>
    </row>
    <row r="130" ht="15.75" customHeight="1">
      <c r="A130" s="92"/>
      <c r="B130" s="91"/>
      <c r="C130" s="91"/>
      <c r="D130" s="91"/>
      <c r="E130" s="92"/>
      <c r="F130" s="92"/>
      <c r="G130" s="92"/>
      <c r="H130" s="92"/>
    </row>
    <row r="131" ht="15.75" customHeight="1">
      <c r="A131" s="92"/>
      <c r="B131" s="91"/>
      <c r="C131" s="91"/>
      <c r="D131" s="91"/>
      <c r="E131" s="92"/>
      <c r="F131" s="92"/>
      <c r="G131" s="92"/>
      <c r="H131" s="92"/>
    </row>
    <row r="132" ht="15.75" customHeight="1">
      <c r="A132" s="92"/>
      <c r="B132" s="91"/>
      <c r="C132" s="91"/>
      <c r="D132" s="91"/>
      <c r="E132" s="92"/>
      <c r="F132" s="92"/>
      <c r="G132" s="92"/>
      <c r="H132" s="92"/>
    </row>
    <row r="133" ht="15.75" customHeight="1">
      <c r="A133" s="92"/>
      <c r="B133" s="91"/>
      <c r="C133" s="91"/>
      <c r="D133" s="91"/>
      <c r="E133" s="92"/>
      <c r="F133" s="92"/>
      <c r="G133" s="92"/>
      <c r="H133" s="92"/>
    </row>
    <row r="134" ht="15.75" customHeight="1">
      <c r="A134" s="92"/>
      <c r="B134" s="91"/>
      <c r="C134" s="91"/>
      <c r="D134" s="91"/>
      <c r="E134" s="92"/>
      <c r="F134" s="92"/>
      <c r="G134" s="92"/>
      <c r="H134" s="92"/>
    </row>
    <row r="135" ht="15.75" customHeight="1">
      <c r="A135" s="92"/>
      <c r="B135" s="91"/>
      <c r="C135" s="91"/>
      <c r="D135" s="91"/>
      <c r="E135" s="92"/>
      <c r="F135" s="92"/>
      <c r="G135" s="92"/>
      <c r="H135" s="92"/>
    </row>
    <row r="136" ht="15.75" customHeight="1">
      <c r="A136" s="92"/>
      <c r="B136" s="91"/>
      <c r="C136" s="91"/>
      <c r="D136" s="91"/>
      <c r="E136" s="92"/>
      <c r="F136" s="92"/>
      <c r="G136" s="92"/>
      <c r="H136" s="92"/>
    </row>
    <row r="137" ht="15.75" customHeight="1">
      <c r="A137" s="92"/>
      <c r="B137" s="91"/>
      <c r="C137" s="91"/>
      <c r="D137" s="91"/>
      <c r="E137" s="92"/>
      <c r="F137" s="92"/>
      <c r="G137" s="92"/>
      <c r="H137" s="92"/>
    </row>
    <row r="138" ht="15.75" customHeight="1">
      <c r="A138" s="92"/>
      <c r="B138" s="91"/>
      <c r="C138" s="91"/>
      <c r="D138" s="91"/>
      <c r="E138" s="92"/>
      <c r="F138" s="92"/>
      <c r="G138" s="92"/>
      <c r="H138" s="92"/>
    </row>
    <row r="139" ht="15.75" customHeight="1">
      <c r="A139" s="92"/>
      <c r="B139" s="91"/>
      <c r="C139" s="91"/>
      <c r="D139" s="91"/>
      <c r="E139" s="92"/>
      <c r="F139" s="92"/>
      <c r="G139" s="92"/>
      <c r="H139" s="92"/>
    </row>
    <row r="140" ht="15.75" customHeight="1">
      <c r="A140" s="92"/>
      <c r="B140" s="91"/>
      <c r="C140" s="91"/>
      <c r="D140" s="91"/>
      <c r="E140" s="92"/>
      <c r="F140" s="92"/>
      <c r="G140" s="92"/>
      <c r="H140" s="92"/>
    </row>
    <row r="141" ht="15.75" customHeight="1">
      <c r="A141" s="92"/>
      <c r="B141" s="91"/>
      <c r="C141" s="91"/>
      <c r="D141" s="91"/>
      <c r="E141" s="92"/>
      <c r="F141" s="92"/>
      <c r="G141" s="92"/>
      <c r="H141" s="92"/>
    </row>
    <row r="142" ht="15.75" customHeight="1">
      <c r="A142" s="92"/>
      <c r="B142" s="91"/>
      <c r="C142" s="91"/>
      <c r="D142" s="91"/>
      <c r="E142" s="92"/>
      <c r="F142" s="92"/>
      <c r="G142" s="92"/>
      <c r="H142" s="92"/>
    </row>
    <row r="143" ht="15.75" customHeight="1">
      <c r="A143" s="92"/>
      <c r="B143" s="91"/>
      <c r="C143" s="91"/>
      <c r="D143" s="91"/>
      <c r="E143" s="92"/>
      <c r="F143" s="92"/>
      <c r="G143" s="92"/>
      <c r="H143" s="92"/>
    </row>
    <row r="144" ht="15.75" customHeight="1">
      <c r="A144" s="92"/>
      <c r="B144" s="91"/>
      <c r="C144" s="91"/>
      <c r="D144" s="91"/>
      <c r="E144" s="92"/>
      <c r="F144" s="92"/>
      <c r="G144" s="92"/>
      <c r="H144" s="92"/>
    </row>
    <row r="145" ht="15.75" customHeight="1">
      <c r="A145" s="92"/>
      <c r="B145" s="91"/>
      <c r="C145" s="91"/>
      <c r="D145" s="91"/>
      <c r="E145" s="92"/>
      <c r="F145" s="92"/>
      <c r="G145" s="92"/>
      <c r="H145" s="92"/>
    </row>
    <row r="146" ht="15.75" customHeight="1">
      <c r="A146" s="92"/>
      <c r="B146" s="91"/>
      <c r="C146" s="91"/>
      <c r="D146" s="91"/>
      <c r="E146" s="92"/>
      <c r="F146" s="92"/>
      <c r="G146" s="92"/>
      <c r="H146" s="92"/>
    </row>
    <row r="147" ht="15.75" customHeight="1">
      <c r="A147" s="92"/>
      <c r="B147" s="91"/>
      <c r="C147" s="91"/>
      <c r="D147" s="91"/>
      <c r="E147" s="92"/>
      <c r="F147" s="92"/>
      <c r="G147" s="92"/>
      <c r="H147" s="92"/>
    </row>
    <row r="148" ht="15.75" customHeight="1">
      <c r="A148" s="92"/>
      <c r="B148" s="91"/>
      <c r="C148" s="91"/>
      <c r="D148" s="91"/>
      <c r="E148" s="92"/>
      <c r="F148" s="92"/>
      <c r="G148" s="92"/>
      <c r="H148" s="92"/>
    </row>
    <row r="149" ht="15.75" customHeight="1">
      <c r="A149" s="92"/>
      <c r="B149" s="91"/>
      <c r="C149" s="91"/>
      <c r="D149" s="91"/>
      <c r="E149" s="92"/>
      <c r="F149" s="92"/>
      <c r="G149" s="92"/>
      <c r="H149" s="92"/>
    </row>
    <row r="150" ht="15.75" customHeight="1">
      <c r="A150" s="92"/>
      <c r="B150" s="91"/>
      <c r="C150" s="91"/>
      <c r="D150" s="91"/>
      <c r="E150" s="92"/>
      <c r="F150" s="92"/>
      <c r="G150" s="92"/>
      <c r="H150" s="92"/>
    </row>
    <row r="151" ht="15.75" customHeight="1">
      <c r="A151" s="92"/>
      <c r="B151" s="91"/>
      <c r="C151" s="91"/>
      <c r="D151" s="91"/>
      <c r="E151" s="92"/>
      <c r="F151" s="92"/>
      <c r="G151" s="92"/>
      <c r="H151" s="92"/>
    </row>
    <row r="152" ht="15.75" customHeight="1">
      <c r="A152" s="92"/>
      <c r="B152" s="91"/>
      <c r="C152" s="91"/>
      <c r="D152" s="91"/>
      <c r="E152" s="92"/>
      <c r="F152" s="92"/>
      <c r="G152" s="92"/>
      <c r="H152" s="92"/>
    </row>
    <row r="153" ht="15.75" customHeight="1">
      <c r="A153" s="92"/>
      <c r="B153" s="91"/>
      <c r="C153" s="91"/>
      <c r="D153" s="91"/>
      <c r="E153" s="92"/>
      <c r="F153" s="92"/>
      <c r="G153" s="92"/>
      <c r="H153" s="92"/>
    </row>
    <row r="154" ht="15.75" customHeight="1">
      <c r="A154" s="92"/>
      <c r="B154" s="91"/>
      <c r="C154" s="91"/>
      <c r="D154" s="91"/>
      <c r="E154" s="92"/>
      <c r="F154" s="92"/>
      <c r="G154" s="92"/>
      <c r="H154" s="92"/>
    </row>
    <row r="155" ht="15.75" customHeight="1">
      <c r="A155" s="92"/>
      <c r="B155" s="91"/>
      <c r="C155" s="91"/>
      <c r="D155" s="91"/>
      <c r="E155" s="92"/>
      <c r="F155" s="92"/>
      <c r="G155" s="92"/>
      <c r="H155" s="92"/>
    </row>
    <row r="156" ht="15.75" customHeight="1">
      <c r="A156" s="92"/>
      <c r="B156" s="91"/>
      <c r="C156" s="91"/>
      <c r="D156" s="91"/>
      <c r="E156" s="92"/>
      <c r="F156" s="92"/>
      <c r="G156" s="92"/>
      <c r="H156" s="92"/>
    </row>
    <row r="157" ht="15.75" customHeight="1">
      <c r="A157" s="92"/>
      <c r="B157" s="91"/>
      <c r="C157" s="91"/>
      <c r="D157" s="91"/>
      <c r="E157" s="92"/>
      <c r="F157" s="92"/>
      <c r="G157" s="92"/>
      <c r="H157" s="92"/>
    </row>
    <row r="158" ht="15.75" customHeight="1">
      <c r="A158" s="92"/>
      <c r="B158" s="91"/>
      <c r="C158" s="91"/>
      <c r="D158" s="91"/>
      <c r="E158" s="92"/>
      <c r="F158" s="92"/>
      <c r="G158" s="92"/>
      <c r="H158" s="92"/>
    </row>
    <row r="159" ht="15.75" customHeight="1">
      <c r="A159" s="92"/>
      <c r="B159" s="91"/>
      <c r="C159" s="91"/>
      <c r="D159" s="91"/>
      <c r="E159" s="92"/>
      <c r="F159" s="92"/>
      <c r="G159" s="92"/>
      <c r="H159" s="92"/>
    </row>
    <row r="160" ht="15.75" customHeight="1">
      <c r="A160" s="92"/>
      <c r="B160" s="91"/>
      <c r="C160" s="91"/>
      <c r="D160" s="91"/>
      <c r="E160" s="92"/>
      <c r="F160" s="92"/>
      <c r="G160" s="92"/>
      <c r="H160" s="92"/>
    </row>
    <row r="161" ht="15.75" customHeight="1">
      <c r="A161" s="92"/>
      <c r="B161" s="91"/>
      <c r="C161" s="91"/>
      <c r="D161" s="91"/>
      <c r="E161" s="92"/>
      <c r="F161" s="92"/>
      <c r="G161" s="92"/>
      <c r="H161" s="92"/>
    </row>
    <row r="162" ht="15.75" customHeight="1">
      <c r="A162" s="92"/>
      <c r="B162" s="91"/>
      <c r="C162" s="91"/>
      <c r="D162" s="91"/>
      <c r="E162" s="92"/>
      <c r="F162" s="92"/>
      <c r="G162" s="92"/>
      <c r="H162" s="92"/>
    </row>
    <row r="163" ht="15.75" customHeight="1">
      <c r="A163" s="92"/>
      <c r="B163" s="91"/>
      <c r="C163" s="91"/>
      <c r="D163" s="91"/>
      <c r="E163" s="92"/>
      <c r="F163" s="92"/>
      <c r="G163" s="92"/>
      <c r="H163" s="92"/>
    </row>
    <row r="164" ht="15.75" customHeight="1">
      <c r="A164" s="92"/>
      <c r="B164" s="91"/>
      <c r="C164" s="91"/>
      <c r="D164" s="91"/>
      <c r="E164" s="92"/>
      <c r="F164" s="92"/>
      <c r="G164" s="92"/>
      <c r="H164" s="92"/>
    </row>
    <row r="165" ht="15.75" customHeight="1">
      <c r="A165" s="92"/>
      <c r="B165" s="91"/>
      <c r="C165" s="91"/>
      <c r="D165" s="91"/>
      <c r="E165" s="92"/>
      <c r="F165" s="92"/>
      <c r="G165" s="92"/>
      <c r="H165" s="92"/>
    </row>
    <row r="166" ht="15.75" customHeight="1">
      <c r="A166" s="92"/>
      <c r="B166" s="91"/>
      <c r="C166" s="91"/>
      <c r="D166" s="91"/>
      <c r="E166" s="92"/>
      <c r="F166" s="92"/>
      <c r="G166" s="92"/>
      <c r="H166" s="92"/>
    </row>
    <row r="167" ht="15.75" customHeight="1">
      <c r="A167" s="92"/>
      <c r="B167" s="91"/>
      <c r="C167" s="91"/>
      <c r="D167" s="91"/>
      <c r="E167" s="92"/>
      <c r="F167" s="92"/>
      <c r="G167" s="92"/>
      <c r="H167" s="92"/>
    </row>
    <row r="168" ht="15.75" customHeight="1">
      <c r="A168" s="92"/>
      <c r="B168" s="91"/>
      <c r="C168" s="91"/>
      <c r="D168" s="91"/>
      <c r="E168" s="92"/>
      <c r="F168" s="92"/>
      <c r="G168" s="92"/>
      <c r="H168" s="92"/>
    </row>
    <row r="169" ht="15.75" customHeight="1">
      <c r="A169" s="92"/>
      <c r="B169" s="91"/>
      <c r="C169" s="91"/>
      <c r="D169" s="91"/>
      <c r="E169" s="92"/>
      <c r="F169" s="92"/>
      <c r="G169" s="92"/>
      <c r="H169" s="92"/>
    </row>
    <row r="170" ht="15.75" customHeight="1">
      <c r="A170" s="92"/>
      <c r="B170" s="91"/>
      <c r="C170" s="91"/>
      <c r="D170" s="91"/>
      <c r="E170" s="92"/>
      <c r="F170" s="92"/>
      <c r="G170" s="92"/>
      <c r="H170" s="92"/>
    </row>
    <row r="171" ht="15.75" customHeight="1">
      <c r="A171" s="92"/>
      <c r="B171" s="91"/>
      <c r="C171" s="91"/>
      <c r="D171" s="91"/>
      <c r="E171" s="92"/>
      <c r="F171" s="92"/>
      <c r="G171" s="92"/>
      <c r="H171" s="92"/>
    </row>
    <row r="172" ht="15.75" customHeight="1">
      <c r="A172" s="92"/>
      <c r="B172" s="91"/>
      <c r="C172" s="91"/>
      <c r="D172" s="91"/>
      <c r="E172" s="92"/>
      <c r="F172" s="92"/>
      <c r="G172" s="92"/>
      <c r="H172" s="92"/>
    </row>
    <row r="173" ht="15.75" customHeight="1">
      <c r="A173" s="92"/>
      <c r="B173" s="91"/>
      <c r="C173" s="91"/>
      <c r="D173" s="91"/>
      <c r="E173" s="92"/>
      <c r="F173" s="92"/>
      <c r="G173" s="92"/>
      <c r="H173" s="92"/>
    </row>
    <row r="174" ht="15.75" customHeight="1">
      <c r="A174" s="92"/>
      <c r="B174" s="91"/>
      <c r="C174" s="91"/>
      <c r="D174" s="91"/>
      <c r="E174" s="92"/>
      <c r="F174" s="92"/>
      <c r="G174" s="92"/>
      <c r="H174" s="92"/>
    </row>
    <row r="175" ht="15.75" customHeight="1">
      <c r="A175" s="92"/>
      <c r="B175" s="91"/>
      <c r="C175" s="91"/>
      <c r="D175" s="91"/>
      <c r="E175" s="92"/>
      <c r="F175" s="92"/>
      <c r="G175" s="92"/>
      <c r="H175" s="92"/>
    </row>
    <row r="176" ht="15.75" customHeight="1">
      <c r="A176" s="92"/>
      <c r="B176" s="91"/>
      <c r="C176" s="91"/>
      <c r="D176" s="91"/>
      <c r="E176" s="92"/>
      <c r="F176" s="92"/>
      <c r="G176" s="92"/>
      <c r="H176" s="92"/>
    </row>
    <row r="177" ht="15.75" customHeight="1">
      <c r="A177" s="92"/>
      <c r="B177" s="91"/>
      <c r="C177" s="91"/>
      <c r="D177" s="91"/>
      <c r="E177" s="92"/>
      <c r="F177" s="92"/>
      <c r="G177" s="92"/>
      <c r="H177" s="92"/>
    </row>
    <row r="178" ht="15.75" customHeight="1">
      <c r="A178" s="92"/>
      <c r="B178" s="91"/>
      <c r="C178" s="91"/>
      <c r="D178" s="91"/>
      <c r="E178" s="92"/>
      <c r="F178" s="92"/>
      <c r="G178" s="92"/>
      <c r="H178" s="92"/>
    </row>
    <row r="179" ht="15.75" customHeight="1">
      <c r="A179" s="92"/>
      <c r="B179" s="91"/>
      <c r="C179" s="91"/>
      <c r="D179" s="91"/>
      <c r="E179" s="92"/>
      <c r="F179" s="92"/>
      <c r="G179" s="92"/>
      <c r="H179" s="92"/>
    </row>
    <row r="180" ht="15.75" customHeight="1">
      <c r="A180" s="92"/>
      <c r="B180" s="91"/>
      <c r="C180" s="91"/>
      <c r="D180" s="91"/>
      <c r="E180" s="92"/>
      <c r="F180" s="92"/>
      <c r="G180" s="92"/>
      <c r="H180" s="92"/>
    </row>
    <row r="181" ht="15.75" customHeight="1">
      <c r="A181" s="92"/>
      <c r="B181" s="91"/>
      <c r="C181" s="91"/>
      <c r="D181" s="91"/>
      <c r="E181" s="92"/>
      <c r="F181" s="92"/>
      <c r="G181" s="92"/>
      <c r="H181" s="92"/>
    </row>
    <row r="182" ht="15.75" customHeight="1">
      <c r="A182" s="92"/>
      <c r="B182" s="91"/>
      <c r="C182" s="91"/>
      <c r="D182" s="91"/>
      <c r="E182" s="92"/>
      <c r="F182" s="92"/>
      <c r="G182" s="92"/>
      <c r="H182" s="92"/>
    </row>
    <row r="183" ht="15.75" customHeight="1">
      <c r="A183" s="92"/>
      <c r="B183" s="91"/>
      <c r="C183" s="91"/>
      <c r="D183" s="91"/>
      <c r="E183" s="92"/>
      <c r="F183" s="92"/>
      <c r="G183" s="92"/>
      <c r="H183" s="92"/>
    </row>
    <row r="184" ht="15.75" customHeight="1">
      <c r="A184" s="92"/>
      <c r="B184" s="91"/>
      <c r="C184" s="91"/>
      <c r="D184" s="91"/>
      <c r="E184" s="92"/>
      <c r="F184" s="92"/>
      <c r="G184" s="92"/>
      <c r="H184" s="92"/>
    </row>
    <row r="185" ht="15.75" customHeight="1">
      <c r="A185" s="92"/>
      <c r="B185" s="91"/>
      <c r="C185" s="91"/>
      <c r="D185" s="91"/>
      <c r="E185" s="92"/>
      <c r="F185" s="92"/>
      <c r="G185" s="92"/>
      <c r="H185" s="92"/>
    </row>
    <row r="186" ht="15.75" customHeight="1">
      <c r="A186" s="92"/>
      <c r="B186" s="91"/>
      <c r="C186" s="91"/>
      <c r="D186" s="91"/>
      <c r="E186" s="92"/>
      <c r="F186" s="92"/>
      <c r="G186" s="92"/>
      <c r="H186" s="92"/>
    </row>
    <row r="187" ht="15.75" customHeight="1">
      <c r="A187" s="92"/>
      <c r="B187" s="91"/>
      <c r="C187" s="91"/>
      <c r="D187" s="91"/>
      <c r="E187" s="92"/>
      <c r="F187" s="92"/>
      <c r="G187" s="92"/>
      <c r="H187" s="92"/>
    </row>
    <row r="188" ht="15.75" customHeight="1">
      <c r="A188" s="92"/>
      <c r="B188" s="91"/>
      <c r="C188" s="91"/>
      <c r="D188" s="91"/>
      <c r="E188" s="92"/>
      <c r="F188" s="92"/>
      <c r="G188" s="92"/>
      <c r="H188" s="92"/>
    </row>
    <row r="189" ht="15.75" customHeight="1">
      <c r="A189" s="92"/>
      <c r="B189" s="91"/>
      <c r="C189" s="91"/>
      <c r="D189" s="91"/>
      <c r="E189" s="92"/>
      <c r="F189" s="92"/>
      <c r="G189" s="92"/>
      <c r="H189" s="92"/>
    </row>
    <row r="190" ht="15.75" customHeight="1">
      <c r="A190" s="92"/>
      <c r="B190" s="91"/>
      <c r="C190" s="91"/>
      <c r="D190" s="91"/>
      <c r="E190" s="92"/>
      <c r="F190" s="92"/>
      <c r="G190" s="92"/>
      <c r="H190" s="92"/>
    </row>
    <row r="191" ht="15.75" customHeight="1">
      <c r="A191" s="92"/>
      <c r="B191" s="91"/>
      <c r="C191" s="91"/>
      <c r="D191" s="91"/>
      <c r="E191" s="92"/>
      <c r="F191" s="92"/>
      <c r="G191" s="92"/>
      <c r="H191" s="92"/>
    </row>
    <row r="192" ht="15.75" customHeight="1">
      <c r="A192" s="92"/>
      <c r="B192" s="91"/>
      <c r="C192" s="91"/>
      <c r="D192" s="91"/>
      <c r="E192" s="92"/>
      <c r="F192" s="92"/>
      <c r="G192" s="92"/>
      <c r="H192" s="92"/>
    </row>
    <row r="193" ht="15.75" customHeight="1">
      <c r="A193" s="92"/>
      <c r="B193" s="91"/>
      <c r="C193" s="91"/>
      <c r="D193" s="91"/>
      <c r="E193" s="92"/>
      <c r="F193" s="92"/>
      <c r="G193" s="92"/>
      <c r="H193" s="92"/>
    </row>
    <row r="194" ht="15.75" customHeight="1">
      <c r="A194" s="92"/>
      <c r="B194" s="91"/>
      <c r="C194" s="91"/>
      <c r="D194" s="91"/>
      <c r="E194" s="92"/>
      <c r="F194" s="92"/>
      <c r="G194" s="92"/>
      <c r="H194" s="92"/>
    </row>
    <row r="195" ht="15.75" customHeight="1">
      <c r="A195" s="92"/>
      <c r="B195" s="91"/>
      <c r="C195" s="91"/>
      <c r="D195" s="91"/>
      <c r="E195" s="92"/>
      <c r="F195" s="92"/>
      <c r="G195" s="92"/>
      <c r="H195" s="92"/>
    </row>
    <row r="196" ht="15.75" customHeight="1">
      <c r="A196" s="92"/>
      <c r="B196" s="91"/>
      <c r="C196" s="91"/>
      <c r="D196" s="91"/>
      <c r="E196" s="92"/>
      <c r="F196" s="92"/>
      <c r="G196" s="92"/>
      <c r="H196" s="92"/>
    </row>
    <row r="197" ht="15.75" customHeight="1">
      <c r="A197" s="92"/>
      <c r="B197" s="91"/>
      <c r="C197" s="91"/>
      <c r="D197" s="91"/>
      <c r="E197" s="92"/>
      <c r="F197" s="92"/>
      <c r="G197" s="92"/>
      <c r="H197" s="92"/>
    </row>
    <row r="198" ht="15.75" customHeight="1">
      <c r="A198" s="92"/>
      <c r="B198" s="91"/>
      <c r="C198" s="91"/>
      <c r="D198" s="91"/>
      <c r="E198" s="92"/>
      <c r="F198" s="92"/>
      <c r="G198" s="92"/>
      <c r="H198" s="92"/>
    </row>
    <row r="199" ht="15.75" customHeight="1">
      <c r="A199" s="92"/>
      <c r="B199" s="91"/>
      <c r="C199" s="91"/>
      <c r="D199" s="91"/>
      <c r="E199" s="92"/>
      <c r="F199" s="92"/>
      <c r="G199" s="92"/>
      <c r="H199" s="92"/>
    </row>
    <row r="200" ht="15.75" customHeight="1">
      <c r="A200" s="92"/>
      <c r="B200" s="91"/>
      <c r="C200" s="91"/>
      <c r="D200" s="91"/>
      <c r="E200" s="92"/>
      <c r="F200" s="92"/>
      <c r="G200" s="92"/>
      <c r="H200" s="92"/>
    </row>
    <row r="201" ht="15.75" customHeight="1">
      <c r="A201" s="92"/>
      <c r="B201" s="91"/>
      <c r="C201" s="91"/>
      <c r="D201" s="91"/>
      <c r="E201" s="92"/>
      <c r="F201" s="92"/>
      <c r="G201" s="92"/>
      <c r="H201" s="92"/>
    </row>
    <row r="202" ht="15.75" customHeight="1">
      <c r="A202" s="92"/>
      <c r="B202" s="91"/>
      <c r="C202" s="91"/>
      <c r="D202" s="91"/>
      <c r="E202" s="92"/>
      <c r="F202" s="92"/>
      <c r="G202" s="92"/>
      <c r="H202" s="92"/>
    </row>
    <row r="203" ht="15.75" customHeight="1">
      <c r="A203" s="92"/>
      <c r="B203" s="91"/>
      <c r="C203" s="91"/>
      <c r="D203" s="91"/>
      <c r="E203" s="92"/>
      <c r="F203" s="92"/>
      <c r="G203" s="92"/>
      <c r="H203" s="92"/>
    </row>
    <row r="204" ht="15.75" customHeight="1">
      <c r="A204" s="92"/>
      <c r="B204" s="91"/>
      <c r="C204" s="91"/>
      <c r="D204" s="91"/>
      <c r="E204" s="92"/>
      <c r="F204" s="92"/>
      <c r="G204" s="92"/>
      <c r="H204" s="92"/>
    </row>
    <row r="205" ht="15.75" customHeight="1">
      <c r="A205" s="92"/>
      <c r="B205" s="91"/>
      <c r="C205" s="91"/>
      <c r="D205" s="91"/>
      <c r="E205" s="92"/>
      <c r="F205" s="92"/>
      <c r="G205" s="92"/>
      <c r="H205" s="92"/>
    </row>
    <row r="206" ht="15.75" customHeight="1">
      <c r="A206" s="92"/>
      <c r="B206" s="91"/>
      <c r="C206" s="91"/>
      <c r="D206" s="91"/>
      <c r="E206" s="92"/>
      <c r="F206" s="92"/>
      <c r="G206" s="92"/>
      <c r="H206" s="92"/>
    </row>
    <row r="207" ht="15.75" customHeight="1">
      <c r="A207" s="92"/>
      <c r="B207" s="91"/>
      <c r="C207" s="91"/>
      <c r="D207" s="91"/>
      <c r="E207" s="92"/>
      <c r="F207" s="92"/>
      <c r="G207" s="92"/>
      <c r="H207" s="92"/>
    </row>
    <row r="208" ht="15.75" customHeight="1">
      <c r="A208" s="92"/>
      <c r="B208" s="91"/>
      <c r="C208" s="91"/>
      <c r="D208" s="91"/>
      <c r="E208" s="92"/>
      <c r="F208" s="92"/>
      <c r="G208" s="92"/>
      <c r="H208" s="92"/>
    </row>
    <row r="209" ht="15.75" customHeight="1">
      <c r="A209" s="92"/>
      <c r="B209" s="91"/>
      <c r="C209" s="91"/>
      <c r="D209" s="91"/>
      <c r="E209" s="92"/>
      <c r="F209" s="92"/>
      <c r="G209" s="92"/>
      <c r="H209" s="92"/>
    </row>
    <row r="210" ht="15.75" customHeight="1">
      <c r="A210" s="92"/>
      <c r="B210" s="91"/>
      <c r="C210" s="91"/>
      <c r="D210" s="91"/>
      <c r="E210" s="92"/>
      <c r="F210" s="92"/>
      <c r="G210" s="92"/>
      <c r="H210" s="92"/>
    </row>
    <row r="211" ht="15.75" customHeight="1">
      <c r="A211" s="92"/>
      <c r="B211" s="91"/>
      <c r="C211" s="91"/>
      <c r="D211" s="91"/>
      <c r="E211" s="92"/>
      <c r="F211" s="92"/>
      <c r="G211" s="92"/>
      <c r="H211" s="92"/>
    </row>
    <row r="212" ht="15.75" customHeight="1">
      <c r="A212" s="92"/>
      <c r="B212" s="91"/>
      <c r="C212" s="91"/>
      <c r="D212" s="91"/>
      <c r="E212" s="92"/>
      <c r="F212" s="92"/>
      <c r="G212" s="92"/>
      <c r="H212" s="92"/>
    </row>
    <row r="213" ht="15.75" customHeight="1">
      <c r="A213" s="92"/>
      <c r="B213" s="91"/>
      <c r="C213" s="91"/>
      <c r="D213" s="91"/>
      <c r="E213" s="92"/>
      <c r="F213" s="92"/>
      <c r="G213" s="92"/>
      <c r="H213" s="92"/>
    </row>
    <row r="214" ht="15.75" customHeight="1">
      <c r="A214" s="92"/>
      <c r="B214" s="91"/>
      <c r="C214" s="91"/>
      <c r="D214" s="91"/>
      <c r="E214" s="92"/>
      <c r="F214" s="92"/>
      <c r="G214" s="92"/>
      <c r="H214" s="92"/>
    </row>
    <row r="215" ht="15.75" customHeight="1">
      <c r="A215" s="92"/>
      <c r="B215" s="91"/>
      <c r="C215" s="91"/>
      <c r="D215" s="91"/>
      <c r="E215" s="92"/>
      <c r="F215" s="92"/>
      <c r="G215" s="92"/>
      <c r="H215" s="92"/>
    </row>
    <row r="216" ht="15.75" customHeight="1">
      <c r="A216" s="92"/>
      <c r="B216" s="91"/>
      <c r="C216" s="91"/>
      <c r="D216" s="91"/>
      <c r="E216" s="92"/>
      <c r="F216" s="92"/>
      <c r="G216" s="92"/>
      <c r="H216" s="92"/>
    </row>
    <row r="217" ht="15.75" customHeight="1">
      <c r="A217" s="92"/>
      <c r="B217" s="91"/>
      <c r="C217" s="91"/>
      <c r="D217" s="91"/>
      <c r="E217" s="92"/>
      <c r="F217" s="92"/>
      <c r="G217" s="92"/>
      <c r="H217" s="92"/>
    </row>
    <row r="218" ht="15.75" customHeight="1">
      <c r="A218" s="92"/>
      <c r="B218" s="91"/>
      <c r="C218" s="91"/>
      <c r="D218" s="91"/>
      <c r="E218" s="92"/>
      <c r="F218" s="92"/>
      <c r="G218" s="92"/>
      <c r="H218" s="92"/>
    </row>
    <row r="219" ht="15.75" customHeight="1">
      <c r="A219" s="92"/>
      <c r="B219" s="91"/>
      <c r="C219" s="91"/>
      <c r="D219" s="91"/>
      <c r="E219" s="92"/>
      <c r="F219" s="92"/>
      <c r="G219" s="92"/>
      <c r="H219" s="92"/>
    </row>
    <row r="220" ht="15.75" customHeight="1">
      <c r="A220" s="92"/>
      <c r="B220" s="91"/>
      <c r="C220" s="91"/>
      <c r="D220" s="91"/>
      <c r="E220" s="92"/>
      <c r="F220" s="92"/>
      <c r="G220" s="92"/>
      <c r="H220" s="92"/>
    </row>
    <row r="221" ht="15.75" customHeight="1">
      <c r="A221" s="92"/>
      <c r="B221" s="91"/>
      <c r="C221" s="91"/>
      <c r="D221" s="91"/>
      <c r="E221" s="92"/>
      <c r="F221" s="92"/>
      <c r="G221" s="92"/>
      <c r="H221" s="92"/>
    </row>
    <row r="222" ht="15.75" customHeight="1">
      <c r="A222" s="92"/>
      <c r="B222" s="91"/>
      <c r="C222" s="91"/>
      <c r="D222" s="91"/>
      <c r="E222" s="92"/>
      <c r="F222" s="92"/>
      <c r="G222" s="92"/>
      <c r="H222" s="92"/>
    </row>
    <row r="223" ht="15.75" customHeight="1">
      <c r="A223" s="92"/>
      <c r="B223" s="91"/>
      <c r="C223" s="91"/>
      <c r="D223" s="91"/>
      <c r="E223" s="92"/>
      <c r="F223" s="92"/>
      <c r="G223" s="92"/>
      <c r="H223" s="92"/>
    </row>
    <row r="224" ht="15.75" customHeight="1">
      <c r="A224" s="92"/>
      <c r="B224" s="91"/>
      <c r="C224" s="91"/>
      <c r="D224" s="91"/>
      <c r="E224" s="92"/>
      <c r="F224" s="92"/>
      <c r="G224" s="92"/>
      <c r="H224" s="92"/>
    </row>
    <row r="225" ht="15.75" customHeight="1">
      <c r="A225" s="92"/>
      <c r="B225" s="91"/>
      <c r="C225" s="91"/>
      <c r="D225" s="91"/>
      <c r="E225" s="92"/>
      <c r="F225" s="92"/>
      <c r="G225" s="92"/>
      <c r="H225" s="92"/>
    </row>
    <row r="226" ht="15.75" customHeight="1">
      <c r="A226" s="92"/>
      <c r="B226" s="91"/>
      <c r="C226" s="91"/>
      <c r="D226" s="91"/>
      <c r="E226" s="92"/>
      <c r="F226" s="92"/>
      <c r="G226" s="92"/>
      <c r="H226" s="92"/>
    </row>
    <row r="227" ht="15.75" customHeight="1">
      <c r="A227" s="92"/>
      <c r="B227" s="91"/>
      <c r="C227" s="91"/>
      <c r="D227" s="91"/>
      <c r="E227" s="92"/>
      <c r="F227" s="92"/>
      <c r="G227" s="92"/>
      <c r="H227" s="92"/>
    </row>
    <row r="228" ht="15.75" customHeight="1">
      <c r="A228" s="92"/>
      <c r="B228" s="91"/>
      <c r="C228" s="91"/>
      <c r="D228" s="91"/>
      <c r="E228" s="92"/>
      <c r="F228" s="92"/>
      <c r="G228" s="92"/>
      <c r="H228" s="92"/>
    </row>
    <row r="229" ht="15.75" customHeight="1">
      <c r="A229" s="92"/>
      <c r="B229" s="91"/>
      <c r="C229" s="91"/>
      <c r="D229" s="91"/>
      <c r="E229" s="92"/>
      <c r="F229" s="92"/>
      <c r="G229" s="92"/>
      <c r="H229" s="92"/>
    </row>
    <row r="230" ht="15.75" customHeight="1">
      <c r="A230" s="92"/>
      <c r="B230" s="91"/>
      <c r="C230" s="91"/>
      <c r="D230" s="91"/>
      <c r="E230" s="92"/>
      <c r="F230" s="92"/>
      <c r="G230" s="92"/>
      <c r="H230" s="92"/>
    </row>
    <row r="231" ht="15.75" customHeight="1">
      <c r="A231" s="92"/>
      <c r="B231" s="91"/>
      <c r="C231" s="91"/>
      <c r="D231" s="91"/>
      <c r="E231" s="92"/>
      <c r="F231" s="92"/>
      <c r="G231" s="92"/>
      <c r="H231" s="92"/>
    </row>
    <row r="232" ht="15.75" customHeight="1">
      <c r="A232" s="92"/>
      <c r="B232" s="91"/>
      <c r="C232" s="91"/>
      <c r="D232" s="91"/>
      <c r="E232" s="92"/>
      <c r="F232" s="92"/>
      <c r="G232" s="92"/>
      <c r="H232" s="92"/>
    </row>
    <row r="233" ht="15.75" customHeight="1">
      <c r="A233" s="92"/>
      <c r="B233" s="91"/>
      <c r="C233" s="91"/>
      <c r="D233" s="91"/>
      <c r="E233" s="92"/>
      <c r="F233" s="92"/>
      <c r="G233" s="92"/>
      <c r="H233" s="92"/>
    </row>
    <row r="234" ht="15.75" customHeight="1">
      <c r="A234" s="92"/>
      <c r="B234" s="91"/>
      <c r="C234" s="91"/>
      <c r="D234" s="91"/>
      <c r="E234" s="92"/>
      <c r="F234" s="92"/>
      <c r="G234" s="92"/>
      <c r="H234" s="92"/>
    </row>
    <row r="235" ht="15.75" customHeight="1">
      <c r="A235" s="92"/>
      <c r="B235" s="91"/>
      <c r="C235" s="91"/>
      <c r="D235" s="91"/>
      <c r="E235" s="92"/>
      <c r="F235" s="92"/>
      <c r="G235" s="92"/>
      <c r="H235" s="92"/>
    </row>
    <row r="236" ht="15.75" customHeight="1">
      <c r="A236" s="92"/>
      <c r="B236" s="91"/>
      <c r="C236" s="91"/>
      <c r="D236" s="91"/>
      <c r="E236" s="92"/>
      <c r="F236" s="92"/>
      <c r="G236" s="92"/>
      <c r="H236" s="92"/>
    </row>
    <row r="237" ht="15.75" customHeight="1">
      <c r="A237" s="92"/>
      <c r="B237" s="91"/>
      <c r="C237" s="91"/>
      <c r="D237" s="91"/>
      <c r="E237" s="92"/>
      <c r="F237" s="92"/>
      <c r="G237" s="92"/>
      <c r="H237" s="92"/>
    </row>
    <row r="238" ht="15.75" customHeight="1">
      <c r="A238" s="92"/>
      <c r="B238" s="91"/>
      <c r="C238" s="91"/>
      <c r="D238" s="91"/>
      <c r="E238" s="92"/>
      <c r="F238" s="92"/>
      <c r="G238" s="92"/>
      <c r="H238" s="92"/>
    </row>
    <row r="239" ht="15.75" customHeight="1">
      <c r="A239" s="92"/>
      <c r="B239" s="91"/>
      <c r="C239" s="91"/>
      <c r="D239" s="91"/>
      <c r="E239" s="92"/>
      <c r="F239" s="92"/>
      <c r="G239" s="92"/>
      <c r="H239" s="92"/>
    </row>
    <row r="240" ht="15.75" customHeight="1">
      <c r="A240" s="92"/>
      <c r="B240" s="91"/>
      <c r="C240" s="91"/>
      <c r="D240" s="91"/>
      <c r="E240" s="92"/>
      <c r="F240" s="92"/>
      <c r="G240" s="92"/>
      <c r="H240" s="92"/>
    </row>
    <row r="241" ht="15.75" customHeight="1">
      <c r="A241" s="92"/>
      <c r="B241" s="91"/>
      <c r="C241" s="91"/>
      <c r="D241" s="91"/>
      <c r="E241" s="92"/>
      <c r="F241" s="92"/>
      <c r="G241" s="92"/>
      <c r="H241" s="92"/>
    </row>
    <row r="242" ht="15.75" customHeight="1">
      <c r="A242" s="92"/>
      <c r="B242" s="91"/>
      <c r="C242" s="91"/>
      <c r="D242" s="91"/>
      <c r="E242" s="92"/>
      <c r="F242" s="92"/>
      <c r="G242" s="92"/>
      <c r="H242" s="92"/>
    </row>
    <row r="243" ht="15.75" customHeight="1">
      <c r="A243" s="92"/>
      <c r="B243" s="91"/>
      <c r="C243" s="91"/>
      <c r="D243" s="91"/>
      <c r="E243" s="92"/>
      <c r="F243" s="92"/>
      <c r="G243" s="92"/>
      <c r="H243" s="92"/>
    </row>
    <row r="244" ht="15.75" customHeight="1">
      <c r="A244" s="92"/>
      <c r="B244" s="91"/>
      <c r="C244" s="91"/>
      <c r="D244" s="91"/>
      <c r="E244" s="92"/>
      <c r="F244" s="92"/>
      <c r="G244" s="92"/>
      <c r="H244" s="92"/>
    </row>
    <row r="245" ht="15.75" customHeight="1">
      <c r="A245" s="92"/>
      <c r="B245" s="91"/>
      <c r="C245" s="91"/>
      <c r="D245" s="91"/>
      <c r="E245" s="92"/>
      <c r="F245" s="92"/>
      <c r="G245" s="92"/>
      <c r="H245" s="92"/>
    </row>
    <row r="246" ht="15.75" customHeight="1">
      <c r="A246" s="92"/>
      <c r="B246" s="91"/>
      <c r="C246" s="91"/>
      <c r="D246" s="91"/>
      <c r="E246" s="92"/>
      <c r="F246" s="92"/>
      <c r="G246" s="92"/>
      <c r="H246" s="92"/>
    </row>
    <row r="247" ht="15.75" customHeight="1">
      <c r="A247" s="92"/>
      <c r="B247" s="91"/>
      <c r="C247" s="91"/>
      <c r="D247" s="91"/>
      <c r="E247" s="92"/>
      <c r="F247" s="92"/>
      <c r="G247" s="92"/>
      <c r="H247" s="92"/>
    </row>
    <row r="248" ht="15.75" customHeight="1">
      <c r="A248" s="92"/>
      <c r="B248" s="91"/>
      <c r="C248" s="91"/>
      <c r="D248" s="91"/>
      <c r="E248" s="92"/>
      <c r="F248" s="92"/>
      <c r="G248" s="92"/>
      <c r="H248" s="92"/>
    </row>
    <row r="249" ht="15.75" customHeight="1">
      <c r="A249" s="92"/>
      <c r="B249" s="91"/>
      <c r="C249" s="91"/>
      <c r="D249" s="91"/>
      <c r="E249" s="92"/>
      <c r="F249" s="92"/>
      <c r="G249" s="92"/>
      <c r="H249" s="92"/>
    </row>
    <row r="250" ht="15.75" customHeight="1">
      <c r="A250" s="92"/>
      <c r="B250" s="91"/>
      <c r="C250" s="91"/>
      <c r="D250" s="91"/>
      <c r="E250" s="92"/>
      <c r="F250" s="92"/>
      <c r="G250" s="92"/>
      <c r="H250" s="92"/>
    </row>
    <row r="251" ht="15.75" customHeight="1">
      <c r="A251" s="92"/>
      <c r="B251" s="91"/>
      <c r="C251" s="91"/>
      <c r="D251" s="91"/>
      <c r="E251" s="92"/>
      <c r="F251" s="92"/>
      <c r="G251" s="92"/>
      <c r="H251" s="92"/>
    </row>
    <row r="252" ht="15.75" customHeight="1">
      <c r="A252" s="92"/>
      <c r="B252" s="91"/>
      <c r="C252" s="91"/>
      <c r="D252" s="91"/>
      <c r="E252" s="92"/>
      <c r="F252" s="92"/>
      <c r="G252" s="92"/>
      <c r="H252" s="92"/>
    </row>
    <row r="253" ht="15.75" customHeight="1">
      <c r="A253" s="92"/>
      <c r="B253" s="91"/>
      <c r="C253" s="91"/>
      <c r="D253" s="91"/>
      <c r="E253" s="92"/>
      <c r="F253" s="92"/>
      <c r="G253" s="92"/>
      <c r="H253" s="92"/>
    </row>
    <row r="254" ht="15.75" customHeight="1">
      <c r="A254" s="92"/>
      <c r="B254" s="91"/>
      <c r="C254" s="91"/>
      <c r="D254" s="91"/>
      <c r="E254" s="92"/>
      <c r="F254" s="92"/>
      <c r="G254" s="92"/>
      <c r="H254" s="92"/>
    </row>
    <row r="255" ht="15.75" customHeight="1">
      <c r="A255" s="92"/>
      <c r="B255" s="91"/>
      <c r="C255" s="91"/>
      <c r="D255" s="91"/>
      <c r="E255" s="92"/>
      <c r="F255" s="92"/>
      <c r="G255" s="92"/>
      <c r="H255" s="92"/>
    </row>
    <row r="256" ht="15.75" customHeight="1">
      <c r="A256" s="92"/>
      <c r="B256" s="91"/>
      <c r="C256" s="91"/>
      <c r="D256" s="91"/>
      <c r="E256" s="92"/>
      <c r="F256" s="92"/>
      <c r="G256" s="92"/>
      <c r="H256" s="92"/>
    </row>
    <row r="257" ht="15.75" customHeight="1">
      <c r="A257" s="92"/>
      <c r="B257" s="91"/>
      <c r="C257" s="91"/>
      <c r="D257" s="91"/>
      <c r="E257" s="92"/>
      <c r="F257" s="92"/>
      <c r="G257" s="92"/>
      <c r="H257" s="92"/>
    </row>
    <row r="258" ht="15.75" customHeight="1">
      <c r="A258" s="92"/>
      <c r="B258" s="91"/>
      <c r="C258" s="91"/>
      <c r="D258" s="91"/>
      <c r="E258" s="92"/>
      <c r="F258" s="92"/>
      <c r="G258" s="92"/>
      <c r="H258" s="92"/>
    </row>
    <row r="259" ht="15.75" customHeight="1">
      <c r="A259" s="92"/>
      <c r="B259" s="91"/>
      <c r="C259" s="91"/>
      <c r="D259" s="91"/>
      <c r="E259" s="92"/>
      <c r="F259" s="92"/>
      <c r="G259" s="92"/>
      <c r="H259" s="92"/>
    </row>
    <row r="260" ht="15.75" customHeight="1">
      <c r="A260" s="92"/>
      <c r="B260" s="91"/>
      <c r="C260" s="91"/>
      <c r="D260" s="91"/>
      <c r="E260" s="92"/>
      <c r="F260" s="92"/>
      <c r="G260" s="92"/>
      <c r="H260" s="92"/>
    </row>
    <row r="261" ht="15.75" customHeight="1">
      <c r="A261" s="92"/>
      <c r="B261" s="91"/>
      <c r="C261" s="91"/>
      <c r="D261" s="91"/>
      <c r="E261" s="92"/>
      <c r="F261" s="92"/>
      <c r="G261" s="92"/>
      <c r="H261" s="92"/>
    </row>
    <row r="262" ht="15.75" customHeight="1">
      <c r="A262" s="92"/>
      <c r="B262" s="91"/>
      <c r="C262" s="91"/>
      <c r="D262" s="91"/>
      <c r="E262" s="92"/>
      <c r="F262" s="92"/>
      <c r="G262" s="92"/>
      <c r="H262" s="92"/>
    </row>
    <row r="263" ht="15.75" customHeight="1">
      <c r="A263" s="92"/>
      <c r="B263" s="91"/>
      <c r="C263" s="91"/>
      <c r="D263" s="91"/>
      <c r="E263" s="92"/>
      <c r="F263" s="92"/>
      <c r="G263" s="92"/>
      <c r="H263" s="92"/>
    </row>
    <row r="264" ht="15.75" customHeight="1">
      <c r="A264" s="92"/>
      <c r="B264" s="91"/>
      <c r="C264" s="91"/>
      <c r="D264" s="91"/>
      <c r="E264" s="92"/>
      <c r="F264" s="92"/>
      <c r="G264" s="92"/>
      <c r="H264" s="92"/>
    </row>
    <row r="265" ht="15.75" customHeight="1">
      <c r="A265" s="92"/>
      <c r="B265" s="91"/>
      <c r="C265" s="91"/>
      <c r="D265" s="91"/>
      <c r="E265" s="92"/>
      <c r="F265" s="92"/>
      <c r="G265" s="92"/>
      <c r="H265" s="92"/>
    </row>
    <row r="266" ht="15.75" customHeight="1">
      <c r="A266" s="92"/>
      <c r="B266" s="91"/>
      <c r="C266" s="91"/>
      <c r="D266" s="91"/>
      <c r="E266" s="92"/>
      <c r="F266" s="92"/>
      <c r="G266" s="92"/>
      <c r="H266" s="92"/>
    </row>
    <row r="267" ht="15.75" customHeight="1">
      <c r="A267" s="92"/>
      <c r="B267" s="91"/>
      <c r="C267" s="91"/>
      <c r="D267" s="91"/>
      <c r="E267" s="92"/>
      <c r="F267" s="92"/>
      <c r="G267" s="92"/>
      <c r="H267" s="92"/>
    </row>
    <row r="268" ht="15.75" customHeight="1">
      <c r="A268" s="92"/>
      <c r="B268" s="91"/>
      <c r="C268" s="91"/>
      <c r="D268" s="91"/>
      <c r="E268" s="92"/>
      <c r="F268" s="92"/>
      <c r="G268" s="92"/>
      <c r="H268" s="92"/>
    </row>
    <row r="269" ht="15.75" customHeight="1">
      <c r="A269" s="92"/>
      <c r="B269" s="91"/>
      <c r="C269" s="91"/>
      <c r="D269" s="91"/>
      <c r="E269" s="92"/>
      <c r="F269" s="92"/>
      <c r="G269" s="92"/>
      <c r="H269" s="92"/>
    </row>
    <row r="270" ht="15.75" customHeight="1">
      <c r="A270" s="92"/>
      <c r="B270" s="91"/>
      <c r="C270" s="91"/>
      <c r="D270" s="91"/>
      <c r="E270" s="92"/>
      <c r="F270" s="92"/>
      <c r="G270" s="92"/>
      <c r="H270" s="92"/>
    </row>
    <row r="271" ht="15.75" customHeight="1">
      <c r="A271" s="92"/>
      <c r="B271" s="91"/>
      <c r="C271" s="91"/>
      <c r="D271" s="91"/>
      <c r="E271" s="92"/>
      <c r="F271" s="92"/>
      <c r="G271" s="92"/>
      <c r="H271" s="92"/>
    </row>
    <row r="272" ht="15.75" customHeight="1">
      <c r="A272" s="92"/>
      <c r="B272" s="91"/>
      <c r="C272" s="91"/>
      <c r="D272" s="91"/>
      <c r="E272" s="92"/>
      <c r="F272" s="92"/>
      <c r="G272" s="92"/>
      <c r="H272" s="92"/>
    </row>
    <row r="273" ht="15.75" customHeight="1">
      <c r="A273" s="92"/>
      <c r="B273" s="91"/>
      <c r="C273" s="91"/>
      <c r="D273" s="91"/>
      <c r="E273" s="92"/>
      <c r="F273" s="92"/>
      <c r="G273" s="92"/>
      <c r="H273" s="92"/>
    </row>
    <row r="274" ht="15.75" customHeight="1">
      <c r="A274" s="92"/>
      <c r="B274" s="91"/>
      <c r="C274" s="91"/>
      <c r="D274" s="91"/>
      <c r="E274" s="92"/>
      <c r="F274" s="92"/>
      <c r="G274" s="92"/>
      <c r="H274" s="92"/>
    </row>
    <row r="275" ht="15.75" customHeight="1">
      <c r="A275" s="92"/>
      <c r="B275" s="91"/>
      <c r="C275" s="91"/>
      <c r="D275" s="91"/>
      <c r="E275" s="92"/>
      <c r="F275" s="92"/>
      <c r="G275" s="92"/>
      <c r="H275" s="92"/>
    </row>
    <row r="276" ht="15.75" customHeight="1">
      <c r="A276" s="92"/>
      <c r="B276" s="91"/>
      <c r="C276" s="91"/>
      <c r="D276" s="91"/>
      <c r="E276" s="92"/>
      <c r="F276" s="92"/>
      <c r="G276" s="92"/>
      <c r="H276" s="92"/>
    </row>
    <row r="277" ht="15.75" customHeight="1">
      <c r="A277" s="92"/>
      <c r="B277" s="91"/>
      <c r="C277" s="91"/>
      <c r="D277" s="91"/>
      <c r="E277" s="92"/>
      <c r="F277" s="92"/>
      <c r="G277" s="92"/>
      <c r="H277" s="92"/>
    </row>
    <row r="278" ht="15.75" customHeight="1">
      <c r="A278" s="92"/>
      <c r="B278" s="91"/>
      <c r="C278" s="91"/>
      <c r="D278" s="91"/>
      <c r="E278" s="92"/>
      <c r="F278" s="92"/>
      <c r="G278" s="92"/>
      <c r="H278" s="92"/>
    </row>
    <row r="279" ht="15.75" customHeight="1">
      <c r="A279" s="92"/>
      <c r="B279" s="91"/>
      <c r="C279" s="91"/>
      <c r="D279" s="91"/>
      <c r="E279" s="92"/>
      <c r="F279" s="92"/>
      <c r="G279" s="92"/>
      <c r="H279" s="92"/>
    </row>
    <row r="280" ht="15.75" customHeight="1">
      <c r="A280" s="92"/>
      <c r="B280" s="91"/>
      <c r="C280" s="91"/>
      <c r="D280" s="91"/>
      <c r="E280" s="92"/>
      <c r="F280" s="92"/>
      <c r="G280" s="92"/>
      <c r="H280" s="92"/>
    </row>
    <row r="281" ht="15.75" customHeight="1">
      <c r="A281" s="92"/>
      <c r="B281" s="91"/>
      <c r="C281" s="91"/>
      <c r="D281" s="91"/>
      <c r="E281" s="92"/>
      <c r="F281" s="92"/>
      <c r="G281" s="92"/>
      <c r="H281" s="92"/>
    </row>
    <row r="282" ht="15.75" customHeight="1">
      <c r="A282" s="92"/>
      <c r="B282" s="91"/>
      <c r="C282" s="91"/>
      <c r="D282" s="91"/>
      <c r="E282" s="92"/>
      <c r="F282" s="92"/>
      <c r="G282" s="92"/>
      <c r="H282" s="92"/>
    </row>
    <row r="283" ht="15.75" customHeight="1">
      <c r="A283" s="92"/>
      <c r="B283" s="91"/>
      <c r="C283" s="91"/>
      <c r="D283" s="91"/>
      <c r="E283" s="92"/>
      <c r="F283" s="92"/>
      <c r="G283" s="92"/>
      <c r="H283" s="92"/>
    </row>
    <row r="284" ht="15.75" customHeight="1">
      <c r="A284" s="92"/>
      <c r="B284" s="91"/>
      <c r="C284" s="91"/>
      <c r="D284" s="91"/>
      <c r="E284" s="92"/>
      <c r="F284" s="92"/>
      <c r="G284" s="92"/>
      <c r="H284" s="92"/>
    </row>
    <row r="285" ht="15.75" customHeight="1">
      <c r="A285" s="92"/>
      <c r="B285" s="91"/>
      <c r="C285" s="91"/>
      <c r="D285" s="91"/>
      <c r="E285" s="92"/>
      <c r="F285" s="92"/>
      <c r="G285" s="92"/>
      <c r="H285" s="92"/>
    </row>
    <row r="286" ht="15.75" customHeight="1">
      <c r="A286" s="92"/>
      <c r="B286" s="91"/>
      <c r="C286" s="91"/>
      <c r="D286" s="91"/>
      <c r="E286" s="92"/>
      <c r="F286" s="92"/>
      <c r="G286" s="92"/>
      <c r="H286" s="92"/>
    </row>
    <row r="287" ht="15.75" customHeight="1">
      <c r="A287" s="92"/>
      <c r="B287" s="91"/>
      <c r="C287" s="91"/>
      <c r="D287" s="91"/>
      <c r="E287" s="92"/>
      <c r="F287" s="92"/>
      <c r="G287" s="92"/>
      <c r="H287" s="92"/>
    </row>
    <row r="288" ht="15.75" customHeight="1">
      <c r="A288" s="92"/>
      <c r="B288" s="91"/>
      <c r="C288" s="91"/>
      <c r="D288" s="91"/>
      <c r="E288" s="92"/>
      <c r="F288" s="92"/>
      <c r="G288" s="92"/>
      <c r="H288" s="92"/>
    </row>
    <row r="289" ht="15.75" customHeight="1">
      <c r="A289" s="92"/>
      <c r="B289" s="91"/>
      <c r="C289" s="91"/>
      <c r="D289" s="91"/>
      <c r="E289" s="92"/>
      <c r="F289" s="92"/>
      <c r="G289" s="92"/>
      <c r="H289" s="92"/>
    </row>
    <row r="290" ht="15.75" customHeight="1">
      <c r="A290" s="92"/>
      <c r="B290" s="91"/>
      <c r="C290" s="91"/>
      <c r="D290" s="91"/>
      <c r="E290" s="92"/>
      <c r="F290" s="92"/>
      <c r="G290" s="92"/>
      <c r="H290" s="92"/>
    </row>
    <row r="291" ht="15.75" customHeight="1">
      <c r="A291" s="92"/>
      <c r="B291" s="91"/>
      <c r="C291" s="91"/>
      <c r="D291" s="91"/>
      <c r="E291" s="92"/>
      <c r="F291" s="92"/>
      <c r="G291" s="92"/>
      <c r="H291" s="92"/>
    </row>
    <row r="292" ht="15.75" customHeight="1">
      <c r="A292" s="92"/>
      <c r="B292" s="91"/>
      <c r="C292" s="91"/>
      <c r="D292" s="91"/>
      <c r="E292" s="92"/>
      <c r="F292" s="92"/>
      <c r="G292" s="92"/>
      <c r="H292" s="92"/>
    </row>
    <row r="293" ht="15.75" customHeight="1">
      <c r="A293" s="92"/>
      <c r="B293" s="91"/>
      <c r="C293" s="91"/>
      <c r="D293" s="91"/>
      <c r="E293" s="92"/>
      <c r="F293" s="92"/>
      <c r="G293" s="92"/>
      <c r="H293" s="92"/>
    </row>
    <row r="294" ht="15.75" customHeight="1">
      <c r="A294" s="92"/>
      <c r="B294" s="91"/>
      <c r="C294" s="91"/>
      <c r="D294" s="91"/>
      <c r="E294" s="92"/>
      <c r="F294" s="92"/>
      <c r="G294" s="92"/>
      <c r="H294" s="92"/>
    </row>
    <row r="295" ht="15.75" customHeight="1">
      <c r="A295" s="92"/>
      <c r="B295" s="91"/>
      <c r="C295" s="91"/>
      <c r="D295" s="91"/>
      <c r="E295" s="92"/>
      <c r="F295" s="92"/>
      <c r="G295" s="92"/>
      <c r="H295" s="92"/>
    </row>
    <row r="296" ht="15.75" customHeight="1">
      <c r="A296" s="92"/>
      <c r="B296" s="91"/>
      <c r="C296" s="91"/>
      <c r="D296" s="91"/>
      <c r="E296" s="92"/>
      <c r="F296" s="92"/>
      <c r="G296" s="92"/>
      <c r="H296" s="92"/>
    </row>
    <row r="297" ht="15.75" customHeight="1">
      <c r="A297" s="92"/>
      <c r="B297" s="91"/>
      <c r="C297" s="91"/>
      <c r="D297" s="91"/>
      <c r="E297" s="92"/>
      <c r="F297" s="92"/>
      <c r="G297" s="92"/>
      <c r="H297" s="92"/>
    </row>
    <row r="298" ht="15.75" customHeight="1">
      <c r="A298" s="92"/>
      <c r="B298" s="91"/>
      <c r="C298" s="91"/>
      <c r="D298" s="91"/>
      <c r="E298" s="92"/>
      <c r="F298" s="92"/>
      <c r="G298" s="92"/>
      <c r="H298" s="92"/>
    </row>
    <row r="299" ht="15.75" customHeight="1">
      <c r="A299" s="92"/>
      <c r="B299" s="91"/>
      <c r="C299" s="91"/>
      <c r="D299" s="91"/>
      <c r="E299" s="92"/>
      <c r="F299" s="92"/>
      <c r="G299" s="92"/>
      <c r="H299" s="92"/>
    </row>
    <row r="300" ht="15.75" customHeight="1">
      <c r="A300" s="92"/>
      <c r="B300" s="91"/>
      <c r="C300" s="91"/>
      <c r="D300" s="91"/>
      <c r="E300" s="92"/>
      <c r="F300" s="92"/>
      <c r="G300" s="92"/>
      <c r="H300" s="92"/>
    </row>
    <row r="301" ht="15.75" customHeight="1">
      <c r="A301" s="92"/>
      <c r="B301" s="91"/>
      <c r="C301" s="91"/>
      <c r="D301" s="91"/>
      <c r="E301" s="92"/>
      <c r="F301" s="92"/>
      <c r="G301" s="92"/>
      <c r="H301" s="92"/>
    </row>
    <row r="302" ht="15.75" customHeight="1">
      <c r="A302" s="92"/>
      <c r="B302" s="91"/>
      <c r="C302" s="91"/>
      <c r="D302" s="91"/>
      <c r="E302" s="92"/>
      <c r="F302" s="92"/>
      <c r="G302" s="92"/>
      <c r="H302" s="92"/>
    </row>
    <row r="303" ht="15.75" customHeight="1">
      <c r="A303" s="92"/>
      <c r="B303" s="91"/>
      <c r="C303" s="91"/>
      <c r="D303" s="91"/>
      <c r="E303" s="92"/>
      <c r="F303" s="92"/>
      <c r="G303" s="92"/>
      <c r="H303" s="92"/>
    </row>
    <row r="304" ht="15.75" customHeight="1">
      <c r="A304" s="92"/>
      <c r="B304" s="91"/>
      <c r="C304" s="91"/>
      <c r="D304" s="91"/>
      <c r="E304" s="92"/>
      <c r="F304" s="92"/>
      <c r="G304" s="92"/>
      <c r="H304" s="92"/>
    </row>
    <row r="305" ht="15.75" customHeight="1">
      <c r="A305" s="92"/>
      <c r="B305" s="91"/>
      <c r="C305" s="91"/>
      <c r="D305" s="91"/>
      <c r="E305" s="92"/>
      <c r="F305" s="92"/>
      <c r="G305" s="92"/>
      <c r="H305" s="92"/>
    </row>
    <row r="306" ht="15.75" customHeight="1">
      <c r="A306" s="92"/>
      <c r="B306" s="91"/>
      <c r="C306" s="91"/>
      <c r="D306" s="91"/>
      <c r="E306" s="92"/>
      <c r="F306" s="92"/>
      <c r="G306" s="92"/>
      <c r="H306" s="92"/>
    </row>
    <row r="307" ht="15.75" customHeight="1">
      <c r="A307" s="92"/>
      <c r="B307" s="91"/>
      <c r="C307" s="91"/>
      <c r="D307" s="91"/>
      <c r="E307" s="92"/>
      <c r="F307" s="92"/>
      <c r="G307" s="92"/>
      <c r="H307" s="92"/>
    </row>
    <row r="308" ht="15.75" customHeight="1">
      <c r="A308" s="92"/>
      <c r="B308" s="91"/>
      <c r="C308" s="91"/>
      <c r="D308" s="91"/>
      <c r="E308" s="92"/>
      <c r="F308" s="92"/>
      <c r="G308" s="92"/>
      <c r="H308" s="92"/>
    </row>
    <row r="309" ht="15.75" customHeight="1">
      <c r="A309" s="92"/>
      <c r="B309" s="91"/>
      <c r="C309" s="91"/>
      <c r="D309" s="91"/>
      <c r="E309" s="92"/>
      <c r="F309" s="92"/>
      <c r="G309" s="92"/>
      <c r="H309" s="92"/>
    </row>
    <row r="310" ht="15.75" customHeight="1">
      <c r="A310" s="92"/>
      <c r="B310" s="91"/>
      <c r="C310" s="91"/>
      <c r="D310" s="91"/>
      <c r="E310" s="92"/>
      <c r="F310" s="92"/>
      <c r="G310" s="92"/>
      <c r="H310" s="92"/>
    </row>
    <row r="311" ht="15.75" customHeight="1">
      <c r="A311" s="92"/>
      <c r="B311" s="91"/>
      <c r="C311" s="91"/>
      <c r="D311" s="91"/>
      <c r="E311" s="92"/>
      <c r="F311" s="92"/>
      <c r="G311" s="92"/>
      <c r="H311" s="92"/>
    </row>
    <row r="312" ht="15.75" customHeight="1">
      <c r="A312" s="92"/>
      <c r="B312" s="91"/>
      <c r="C312" s="91"/>
      <c r="D312" s="91"/>
      <c r="E312" s="92"/>
      <c r="F312" s="92"/>
      <c r="G312" s="92"/>
      <c r="H312" s="92"/>
    </row>
    <row r="313" ht="15.75" customHeight="1">
      <c r="A313" s="92"/>
      <c r="B313" s="91"/>
      <c r="C313" s="91"/>
      <c r="D313" s="91"/>
      <c r="E313" s="92"/>
      <c r="F313" s="92"/>
      <c r="G313" s="92"/>
      <c r="H313" s="92"/>
    </row>
    <row r="314" ht="15.75" customHeight="1">
      <c r="A314" s="92"/>
      <c r="B314" s="91"/>
      <c r="C314" s="91"/>
      <c r="D314" s="91"/>
      <c r="E314" s="92"/>
      <c r="F314" s="92"/>
      <c r="G314" s="92"/>
      <c r="H314" s="92"/>
    </row>
    <row r="315" ht="15.75" customHeight="1">
      <c r="A315" s="92"/>
      <c r="B315" s="91"/>
      <c r="C315" s="91"/>
      <c r="D315" s="91"/>
      <c r="E315" s="92"/>
      <c r="F315" s="92"/>
      <c r="G315" s="92"/>
      <c r="H315" s="92"/>
    </row>
    <row r="316" ht="15.75" customHeight="1">
      <c r="A316" s="92"/>
      <c r="B316" s="91"/>
      <c r="C316" s="91"/>
      <c r="D316" s="91"/>
      <c r="E316" s="92"/>
      <c r="F316" s="92"/>
      <c r="G316" s="92"/>
      <c r="H316" s="92"/>
    </row>
    <row r="317" ht="15.75" customHeight="1">
      <c r="A317" s="92"/>
      <c r="B317" s="91"/>
      <c r="C317" s="91"/>
      <c r="D317" s="91"/>
      <c r="E317" s="92"/>
      <c r="F317" s="92"/>
      <c r="G317" s="92"/>
      <c r="H317" s="92"/>
    </row>
    <row r="318" ht="15.75" customHeight="1">
      <c r="A318" s="92"/>
      <c r="B318" s="91"/>
      <c r="C318" s="91"/>
      <c r="D318" s="91"/>
      <c r="E318" s="92"/>
      <c r="F318" s="92"/>
      <c r="G318" s="92"/>
      <c r="H318" s="92"/>
    </row>
    <row r="319" ht="15.75" customHeight="1">
      <c r="A319" s="92"/>
      <c r="B319" s="91"/>
      <c r="C319" s="91"/>
      <c r="D319" s="91"/>
      <c r="E319" s="92"/>
      <c r="F319" s="92"/>
      <c r="G319" s="92"/>
      <c r="H319" s="92"/>
    </row>
    <row r="320" ht="15.75" customHeight="1">
      <c r="A320" s="92"/>
      <c r="B320" s="91"/>
      <c r="C320" s="91"/>
      <c r="D320" s="91"/>
      <c r="E320" s="92"/>
      <c r="F320" s="92"/>
      <c r="G320" s="92"/>
      <c r="H320" s="92"/>
    </row>
    <row r="321" ht="15.75" customHeight="1">
      <c r="A321" s="92"/>
      <c r="B321" s="91"/>
      <c r="C321" s="91"/>
      <c r="D321" s="91"/>
      <c r="E321" s="92"/>
      <c r="F321" s="92"/>
      <c r="G321" s="92"/>
      <c r="H321" s="92"/>
    </row>
    <row r="322" ht="15.75" customHeight="1">
      <c r="A322" s="92"/>
      <c r="B322" s="91"/>
      <c r="C322" s="91"/>
      <c r="D322" s="91"/>
      <c r="E322" s="92"/>
      <c r="F322" s="92"/>
      <c r="G322" s="92"/>
      <c r="H322" s="92"/>
    </row>
    <row r="323" ht="15.75" customHeight="1">
      <c r="A323" s="92"/>
      <c r="B323" s="91"/>
      <c r="C323" s="91"/>
      <c r="D323" s="91"/>
      <c r="E323" s="92"/>
      <c r="F323" s="92"/>
      <c r="G323" s="92"/>
      <c r="H323" s="92"/>
    </row>
    <row r="324" ht="15.75" customHeight="1">
      <c r="A324" s="92"/>
      <c r="B324" s="91"/>
      <c r="C324" s="91"/>
      <c r="D324" s="91"/>
      <c r="E324" s="92"/>
      <c r="F324" s="92"/>
      <c r="G324" s="92"/>
      <c r="H324" s="92"/>
    </row>
    <row r="325" ht="15.75" customHeight="1">
      <c r="A325" s="92"/>
      <c r="B325" s="91"/>
      <c r="C325" s="91"/>
      <c r="D325" s="91"/>
      <c r="E325" s="92"/>
      <c r="F325" s="92"/>
      <c r="G325" s="92"/>
      <c r="H325" s="92"/>
    </row>
    <row r="326" ht="15.75" customHeight="1">
      <c r="A326" s="92"/>
      <c r="B326" s="91"/>
      <c r="C326" s="91"/>
      <c r="D326" s="91"/>
      <c r="E326" s="92"/>
      <c r="F326" s="92"/>
      <c r="G326" s="92"/>
      <c r="H326" s="92"/>
    </row>
    <row r="327" ht="15.75" customHeight="1">
      <c r="A327" s="92"/>
      <c r="B327" s="91"/>
      <c r="C327" s="91"/>
      <c r="D327" s="91"/>
      <c r="E327" s="92"/>
      <c r="F327" s="92"/>
      <c r="G327" s="92"/>
      <c r="H327" s="92"/>
    </row>
    <row r="328" ht="15.75" customHeight="1">
      <c r="A328" s="92"/>
      <c r="B328" s="91"/>
      <c r="C328" s="91"/>
      <c r="D328" s="91"/>
      <c r="E328" s="92"/>
      <c r="F328" s="92"/>
      <c r="G328" s="92"/>
      <c r="H328" s="92"/>
    </row>
    <row r="329" ht="15.75" customHeight="1">
      <c r="A329" s="92"/>
      <c r="B329" s="91"/>
      <c r="C329" s="91"/>
      <c r="D329" s="91"/>
      <c r="E329" s="92"/>
      <c r="F329" s="92"/>
      <c r="G329" s="92"/>
      <c r="H329" s="92"/>
    </row>
    <row r="330" ht="15.75" customHeight="1">
      <c r="A330" s="92"/>
      <c r="B330" s="91"/>
      <c r="C330" s="91"/>
      <c r="D330" s="91"/>
      <c r="E330" s="92"/>
      <c r="F330" s="92"/>
      <c r="G330" s="92"/>
      <c r="H330" s="92"/>
    </row>
    <row r="331" ht="15.75" customHeight="1">
      <c r="A331" s="92"/>
      <c r="B331" s="91"/>
      <c r="C331" s="91"/>
      <c r="D331" s="91"/>
      <c r="E331" s="92"/>
      <c r="F331" s="92"/>
      <c r="G331" s="92"/>
      <c r="H331" s="92"/>
    </row>
    <row r="332" ht="15.75" customHeight="1">
      <c r="A332" s="92"/>
      <c r="B332" s="91"/>
      <c r="C332" s="91"/>
      <c r="D332" s="91"/>
      <c r="E332" s="92"/>
      <c r="F332" s="92"/>
      <c r="G332" s="92"/>
      <c r="H332" s="92"/>
    </row>
    <row r="333" ht="15.75" customHeight="1">
      <c r="A333" s="92"/>
      <c r="B333" s="91"/>
      <c r="C333" s="91"/>
      <c r="D333" s="91"/>
      <c r="E333" s="92"/>
      <c r="F333" s="92"/>
      <c r="G333" s="92"/>
      <c r="H333" s="92"/>
    </row>
    <row r="334" ht="15.75" customHeight="1">
      <c r="A334" s="92"/>
      <c r="B334" s="91"/>
      <c r="C334" s="91"/>
      <c r="D334" s="91"/>
      <c r="E334" s="92"/>
      <c r="F334" s="92"/>
      <c r="G334" s="92"/>
      <c r="H334" s="92"/>
    </row>
    <row r="335" ht="15.75" customHeight="1">
      <c r="A335" s="92"/>
      <c r="B335" s="91"/>
      <c r="C335" s="91"/>
      <c r="D335" s="91"/>
      <c r="E335" s="92"/>
      <c r="F335" s="92"/>
      <c r="G335" s="92"/>
      <c r="H335" s="92"/>
    </row>
    <row r="336" ht="15.75" customHeight="1">
      <c r="A336" s="92"/>
      <c r="B336" s="91"/>
      <c r="C336" s="91"/>
      <c r="D336" s="91"/>
      <c r="E336" s="92"/>
      <c r="F336" s="92"/>
      <c r="G336" s="92"/>
      <c r="H336" s="92"/>
    </row>
    <row r="337" ht="15.75" customHeight="1">
      <c r="A337" s="92"/>
      <c r="B337" s="91"/>
      <c r="C337" s="91"/>
      <c r="D337" s="91"/>
      <c r="E337" s="92"/>
      <c r="F337" s="92"/>
      <c r="G337" s="92"/>
      <c r="H337" s="92"/>
    </row>
    <row r="338" ht="15.75" customHeight="1">
      <c r="A338" s="92"/>
      <c r="B338" s="91"/>
      <c r="C338" s="91"/>
      <c r="D338" s="91"/>
      <c r="E338" s="92"/>
      <c r="F338" s="92"/>
      <c r="G338" s="92"/>
      <c r="H338" s="92"/>
    </row>
    <row r="339" ht="15.75" customHeight="1">
      <c r="A339" s="92"/>
      <c r="B339" s="91"/>
      <c r="C339" s="91"/>
      <c r="D339" s="91"/>
      <c r="E339" s="92"/>
      <c r="F339" s="92"/>
      <c r="G339" s="92"/>
      <c r="H339" s="92"/>
    </row>
    <row r="340" ht="15.75" customHeight="1">
      <c r="A340" s="92"/>
      <c r="B340" s="91"/>
      <c r="C340" s="91"/>
      <c r="D340" s="91"/>
      <c r="E340" s="92"/>
      <c r="F340" s="92"/>
      <c r="G340" s="92"/>
      <c r="H340" s="92"/>
    </row>
    <row r="341" ht="15.75" customHeight="1">
      <c r="A341" s="92"/>
      <c r="B341" s="91"/>
      <c r="C341" s="91"/>
      <c r="D341" s="91"/>
      <c r="E341" s="92"/>
      <c r="F341" s="92"/>
      <c r="G341" s="92"/>
      <c r="H341" s="92"/>
    </row>
    <row r="342" ht="15.75" customHeight="1">
      <c r="A342" s="92"/>
      <c r="B342" s="91"/>
      <c r="C342" s="91"/>
      <c r="D342" s="91"/>
      <c r="E342" s="92"/>
      <c r="F342" s="92"/>
      <c r="G342" s="92"/>
      <c r="H342" s="92"/>
    </row>
    <row r="343" ht="15.75" customHeight="1">
      <c r="A343" s="92"/>
      <c r="B343" s="91"/>
      <c r="C343" s="91"/>
      <c r="D343" s="91"/>
      <c r="E343" s="92"/>
      <c r="F343" s="92"/>
      <c r="G343" s="92"/>
      <c r="H343" s="92"/>
    </row>
    <row r="344" ht="15.75" customHeight="1">
      <c r="A344" s="92"/>
      <c r="B344" s="91"/>
      <c r="C344" s="91"/>
      <c r="D344" s="91"/>
      <c r="E344" s="92"/>
      <c r="F344" s="92"/>
      <c r="G344" s="92"/>
      <c r="H344" s="92"/>
    </row>
    <row r="345" ht="15.75" customHeight="1">
      <c r="A345" s="92"/>
      <c r="B345" s="91"/>
      <c r="C345" s="91"/>
      <c r="D345" s="91"/>
      <c r="E345" s="92"/>
      <c r="F345" s="92"/>
      <c r="G345" s="92"/>
      <c r="H345" s="92"/>
    </row>
    <row r="346" ht="15.75" customHeight="1">
      <c r="A346" s="92"/>
      <c r="B346" s="91"/>
      <c r="C346" s="91"/>
      <c r="D346" s="91"/>
      <c r="E346" s="92"/>
      <c r="F346" s="92"/>
      <c r="G346" s="92"/>
      <c r="H346" s="92"/>
    </row>
    <row r="347" ht="15.75" customHeight="1">
      <c r="A347" s="92"/>
      <c r="B347" s="91"/>
      <c r="C347" s="91"/>
      <c r="D347" s="91"/>
      <c r="E347" s="92"/>
      <c r="F347" s="92"/>
      <c r="G347" s="92"/>
      <c r="H347" s="92"/>
    </row>
    <row r="348" ht="15.75" customHeight="1">
      <c r="A348" s="92"/>
      <c r="B348" s="91"/>
      <c r="C348" s="91"/>
      <c r="D348" s="91"/>
      <c r="E348" s="92"/>
      <c r="F348" s="92"/>
      <c r="G348" s="92"/>
      <c r="H348" s="92"/>
    </row>
    <row r="349" ht="15.75" customHeight="1">
      <c r="A349" s="92"/>
      <c r="B349" s="91"/>
      <c r="C349" s="91"/>
      <c r="D349" s="91"/>
      <c r="E349" s="92"/>
      <c r="F349" s="92"/>
      <c r="G349" s="92"/>
      <c r="H349" s="92"/>
    </row>
    <row r="350" ht="15.75" customHeight="1">
      <c r="A350" s="92"/>
      <c r="B350" s="91"/>
      <c r="C350" s="91"/>
      <c r="D350" s="91"/>
      <c r="E350" s="92"/>
      <c r="F350" s="92"/>
      <c r="G350" s="92"/>
      <c r="H350" s="92"/>
    </row>
    <row r="351" ht="15.75" customHeight="1">
      <c r="A351" s="92"/>
      <c r="B351" s="91"/>
      <c r="C351" s="91"/>
      <c r="D351" s="91"/>
      <c r="E351" s="92"/>
      <c r="F351" s="92"/>
      <c r="G351" s="92"/>
      <c r="H351" s="92"/>
    </row>
    <row r="352" ht="15.75" customHeight="1">
      <c r="A352" s="92"/>
      <c r="B352" s="91"/>
      <c r="C352" s="91"/>
      <c r="D352" s="91"/>
      <c r="E352" s="92"/>
      <c r="F352" s="92"/>
      <c r="G352" s="92"/>
      <c r="H352" s="92"/>
    </row>
    <row r="353" ht="15.75" customHeight="1">
      <c r="A353" s="92"/>
      <c r="B353" s="91"/>
      <c r="C353" s="91"/>
      <c r="D353" s="91"/>
      <c r="E353" s="92"/>
      <c r="F353" s="92"/>
      <c r="G353" s="92"/>
      <c r="H353" s="92"/>
    </row>
    <row r="354" ht="15.75" customHeight="1">
      <c r="A354" s="92"/>
      <c r="B354" s="91"/>
      <c r="C354" s="91"/>
      <c r="D354" s="91"/>
      <c r="E354" s="92"/>
      <c r="F354" s="92"/>
      <c r="G354" s="92"/>
      <c r="H354" s="92"/>
    </row>
    <row r="355" ht="15.75" customHeight="1">
      <c r="A355" s="92"/>
      <c r="B355" s="91"/>
      <c r="C355" s="91"/>
      <c r="D355" s="91"/>
      <c r="E355" s="92"/>
      <c r="F355" s="92"/>
      <c r="G355" s="92"/>
      <c r="H355" s="92"/>
    </row>
    <row r="356" ht="15.75" customHeight="1">
      <c r="A356" s="92"/>
      <c r="B356" s="91"/>
      <c r="C356" s="91"/>
      <c r="D356" s="91"/>
      <c r="E356" s="92"/>
      <c r="F356" s="92"/>
      <c r="G356" s="92"/>
      <c r="H356" s="92"/>
    </row>
    <row r="357" ht="15.75" customHeight="1">
      <c r="A357" s="92"/>
      <c r="B357" s="91"/>
      <c r="C357" s="91"/>
      <c r="D357" s="91"/>
      <c r="E357" s="92"/>
      <c r="F357" s="92"/>
      <c r="G357" s="92"/>
      <c r="H357" s="92"/>
    </row>
    <row r="358" ht="15.75" customHeight="1">
      <c r="A358" s="92"/>
      <c r="B358" s="91"/>
      <c r="C358" s="91"/>
      <c r="D358" s="91"/>
      <c r="E358" s="92"/>
      <c r="F358" s="92"/>
      <c r="G358" s="92"/>
      <c r="H358" s="92"/>
    </row>
    <row r="359" ht="15.75" customHeight="1">
      <c r="A359" s="92"/>
      <c r="B359" s="91"/>
      <c r="C359" s="91"/>
      <c r="D359" s="91"/>
      <c r="E359" s="92"/>
      <c r="F359" s="92"/>
      <c r="G359" s="92"/>
      <c r="H359" s="92"/>
    </row>
    <row r="360" ht="15.75" customHeight="1">
      <c r="A360" s="92"/>
      <c r="B360" s="91"/>
      <c r="C360" s="91"/>
      <c r="D360" s="91"/>
      <c r="E360" s="92"/>
      <c r="F360" s="92"/>
      <c r="G360" s="92"/>
      <c r="H360" s="92"/>
    </row>
    <row r="361" ht="15.75" customHeight="1">
      <c r="A361" s="92"/>
      <c r="B361" s="91"/>
      <c r="C361" s="91"/>
      <c r="D361" s="91"/>
      <c r="E361" s="92"/>
      <c r="F361" s="92"/>
      <c r="G361" s="92"/>
      <c r="H361" s="92"/>
    </row>
    <row r="362" ht="15.75" customHeight="1">
      <c r="A362" s="92"/>
      <c r="B362" s="91"/>
      <c r="C362" s="91"/>
      <c r="D362" s="91"/>
      <c r="E362" s="92"/>
      <c r="F362" s="92"/>
      <c r="G362" s="92"/>
      <c r="H362" s="92"/>
    </row>
    <row r="363" ht="15.75" customHeight="1">
      <c r="A363" s="92"/>
      <c r="B363" s="91"/>
      <c r="C363" s="91"/>
      <c r="D363" s="91"/>
      <c r="E363" s="92"/>
      <c r="F363" s="92"/>
      <c r="G363" s="92"/>
      <c r="H363" s="92"/>
    </row>
    <row r="364" ht="15.75" customHeight="1">
      <c r="A364" s="92"/>
      <c r="B364" s="91"/>
      <c r="C364" s="91"/>
      <c r="D364" s="91"/>
      <c r="E364" s="92"/>
      <c r="F364" s="92"/>
      <c r="G364" s="92"/>
      <c r="H364" s="92"/>
    </row>
    <row r="365" ht="15.75" customHeight="1">
      <c r="A365" s="92"/>
      <c r="B365" s="91"/>
      <c r="C365" s="91"/>
      <c r="D365" s="91"/>
      <c r="E365" s="92"/>
      <c r="F365" s="92"/>
      <c r="G365" s="92"/>
      <c r="H365" s="92"/>
    </row>
    <row r="366" ht="15.75" customHeight="1">
      <c r="A366" s="92"/>
      <c r="B366" s="91"/>
      <c r="C366" s="91"/>
      <c r="D366" s="91"/>
      <c r="E366" s="92"/>
      <c r="F366" s="92"/>
      <c r="G366" s="92"/>
      <c r="H366" s="92"/>
    </row>
    <row r="367" ht="15.75" customHeight="1">
      <c r="A367" s="92"/>
      <c r="B367" s="91"/>
      <c r="C367" s="91"/>
      <c r="D367" s="91"/>
      <c r="E367" s="92"/>
      <c r="F367" s="92"/>
      <c r="G367" s="92"/>
      <c r="H367" s="92"/>
    </row>
    <row r="368" ht="15.75" customHeight="1">
      <c r="A368" s="92"/>
      <c r="B368" s="91"/>
      <c r="C368" s="91"/>
      <c r="D368" s="91"/>
      <c r="E368" s="92"/>
      <c r="F368" s="92"/>
      <c r="G368" s="92"/>
      <c r="H368" s="92"/>
    </row>
    <row r="369" ht="15.75" customHeight="1">
      <c r="A369" s="92"/>
      <c r="B369" s="91"/>
      <c r="C369" s="91"/>
      <c r="D369" s="91"/>
      <c r="E369" s="92"/>
      <c r="F369" s="92"/>
      <c r="G369" s="92"/>
      <c r="H369" s="92"/>
    </row>
    <row r="370" ht="15.75" customHeight="1">
      <c r="A370" s="92"/>
      <c r="B370" s="91"/>
      <c r="C370" s="91"/>
      <c r="D370" s="91"/>
      <c r="E370" s="92"/>
      <c r="F370" s="92"/>
      <c r="G370" s="92"/>
      <c r="H370" s="92"/>
    </row>
    <row r="371" ht="15.75" customHeight="1">
      <c r="A371" s="92"/>
      <c r="B371" s="91"/>
      <c r="C371" s="91"/>
      <c r="D371" s="91"/>
      <c r="E371" s="92"/>
      <c r="F371" s="92"/>
      <c r="G371" s="92"/>
      <c r="H371" s="92"/>
    </row>
    <row r="372" ht="15.75" customHeight="1">
      <c r="A372" s="92"/>
      <c r="B372" s="91"/>
      <c r="C372" s="91"/>
      <c r="D372" s="91"/>
      <c r="E372" s="92"/>
      <c r="F372" s="92"/>
      <c r="G372" s="92"/>
      <c r="H372" s="92"/>
    </row>
    <row r="373" ht="15.75" customHeight="1">
      <c r="A373" s="92"/>
      <c r="B373" s="91"/>
      <c r="C373" s="91"/>
      <c r="D373" s="91"/>
      <c r="E373" s="92"/>
      <c r="F373" s="92"/>
      <c r="G373" s="92"/>
      <c r="H373" s="92"/>
    </row>
    <row r="374" ht="15.75" customHeight="1">
      <c r="A374" s="92"/>
      <c r="B374" s="91"/>
      <c r="C374" s="91"/>
      <c r="D374" s="91"/>
      <c r="E374" s="92"/>
      <c r="F374" s="92"/>
      <c r="G374" s="92"/>
      <c r="H374" s="92"/>
    </row>
    <row r="375" ht="15.75" customHeight="1">
      <c r="A375" s="92"/>
      <c r="B375" s="91"/>
      <c r="C375" s="91"/>
      <c r="D375" s="91"/>
      <c r="E375" s="92"/>
      <c r="F375" s="92"/>
      <c r="G375" s="92"/>
      <c r="H375" s="92"/>
    </row>
    <row r="376" ht="15.75" customHeight="1">
      <c r="A376" s="92"/>
      <c r="B376" s="91"/>
      <c r="C376" s="91"/>
      <c r="D376" s="91"/>
      <c r="E376" s="92"/>
      <c r="F376" s="92"/>
      <c r="G376" s="92"/>
      <c r="H376" s="92"/>
    </row>
    <row r="377" ht="15.75" customHeight="1">
      <c r="A377" s="92"/>
      <c r="B377" s="91"/>
      <c r="C377" s="91"/>
      <c r="D377" s="91"/>
      <c r="E377" s="92"/>
      <c r="F377" s="92"/>
      <c r="G377" s="92"/>
      <c r="H377" s="92"/>
    </row>
    <row r="378" ht="15.75" customHeight="1">
      <c r="A378" s="92"/>
      <c r="B378" s="91"/>
      <c r="C378" s="91"/>
      <c r="D378" s="91"/>
      <c r="E378" s="92"/>
      <c r="F378" s="92"/>
      <c r="G378" s="92"/>
      <c r="H378" s="92"/>
    </row>
    <row r="379" ht="15.75" customHeight="1">
      <c r="A379" s="92"/>
      <c r="B379" s="91"/>
      <c r="C379" s="91"/>
      <c r="D379" s="91"/>
      <c r="E379" s="92"/>
      <c r="F379" s="92"/>
      <c r="G379" s="92"/>
      <c r="H379" s="92"/>
    </row>
    <row r="380" ht="15.75" customHeight="1">
      <c r="A380" s="92"/>
      <c r="B380" s="91"/>
      <c r="C380" s="91"/>
      <c r="D380" s="91"/>
      <c r="E380" s="92"/>
      <c r="F380" s="92"/>
      <c r="G380" s="92"/>
      <c r="H380" s="92"/>
    </row>
    <row r="381" ht="15.75" customHeight="1">
      <c r="A381" s="92"/>
      <c r="B381" s="91"/>
      <c r="C381" s="91"/>
      <c r="D381" s="91"/>
      <c r="E381" s="92"/>
      <c r="F381" s="92"/>
      <c r="G381" s="92"/>
      <c r="H381" s="92"/>
    </row>
    <row r="382" ht="15.75" customHeight="1">
      <c r="A382" s="92"/>
      <c r="B382" s="91"/>
      <c r="C382" s="91"/>
      <c r="D382" s="91"/>
      <c r="E382" s="92"/>
      <c r="F382" s="92"/>
      <c r="G382" s="92"/>
      <c r="H382" s="92"/>
    </row>
    <row r="383" ht="15.75" customHeight="1">
      <c r="A383" s="92"/>
      <c r="B383" s="91"/>
      <c r="C383" s="91"/>
      <c r="D383" s="91"/>
      <c r="E383" s="92"/>
      <c r="F383" s="92"/>
      <c r="G383" s="92"/>
      <c r="H383" s="92"/>
    </row>
    <row r="384" ht="15.75" customHeight="1">
      <c r="A384" s="92"/>
      <c r="B384" s="91"/>
      <c r="C384" s="91"/>
      <c r="D384" s="91"/>
      <c r="E384" s="92"/>
      <c r="F384" s="92"/>
      <c r="G384" s="92"/>
      <c r="H384" s="92"/>
    </row>
    <row r="385" ht="15.75" customHeight="1">
      <c r="A385" s="92"/>
      <c r="B385" s="91"/>
      <c r="C385" s="91"/>
      <c r="D385" s="91"/>
      <c r="E385" s="92"/>
      <c r="F385" s="92"/>
      <c r="G385" s="92"/>
      <c r="H385" s="92"/>
    </row>
    <row r="386" ht="15.75" customHeight="1">
      <c r="A386" s="92"/>
      <c r="B386" s="91"/>
      <c r="C386" s="91"/>
      <c r="D386" s="91"/>
      <c r="E386" s="92"/>
      <c r="F386" s="92"/>
      <c r="G386" s="92"/>
      <c r="H386" s="92"/>
    </row>
    <row r="387" ht="15.75" customHeight="1">
      <c r="A387" s="92"/>
      <c r="B387" s="91"/>
      <c r="C387" s="91"/>
      <c r="D387" s="91"/>
      <c r="E387" s="92"/>
      <c r="F387" s="92"/>
      <c r="G387" s="92"/>
      <c r="H387" s="92"/>
    </row>
    <row r="388" ht="15.75" customHeight="1">
      <c r="A388" s="92"/>
      <c r="B388" s="91"/>
      <c r="C388" s="91"/>
      <c r="D388" s="91"/>
      <c r="E388" s="92"/>
      <c r="F388" s="92"/>
      <c r="G388" s="92"/>
      <c r="H388" s="92"/>
    </row>
    <row r="389" ht="15.75" customHeight="1">
      <c r="A389" s="92"/>
      <c r="B389" s="91"/>
      <c r="C389" s="91"/>
      <c r="D389" s="91"/>
      <c r="E389" s="92"/>
      <c r="F389" s="92"/>
      <c r="G389" s="92"/>
      <c r="H389" s="92"/>
    </row>
    <row r="390" ht="15.75" customHeight="1">
      <c r="A390" s="92"/>
      <c r="B390" s="91"/>
      <c r="C390" s="91"/>
      <c r="D390" s="91"/>
      <c r="E390" s="92"/>
      <c r="F390" s="92"/>
      <c r="G390" s="92"/>
      <c r="H390" s="92"/>
    </row>
    <row r="391" ht="15.75" customHeight="1">
      <c r="A391" s="92"/>
      <c r="B391" s="91"/>
      <c r="C391" s="91"/>
      <c r="D391" s="91"/>
      <c r="E391" s="92"/>
      <c r="F391" s="92"/>
      <c r="G391" s="92"/>
      <c r="H391" s="92"/>
    </row>
    <row r="392" ht="15.75" customHeight="1">
      <c r="A392" s="92"/>
      <c r="B392" s="91"/>
      <c r="C392" s="91"/>
      <c r="D392" s="91"/>
      <c r="E392" s="92"/>
      <c r="F392" s="92"/>
      <c r="G392" s="92"/>
      <c r="H392" s="92"/>
    </row>
    <row r="393" ht="15.75" customHeight="1">
      <c r="A393" s="92"/>
      <c r="B393" s="91"/>
      <c r="C393" s="91"/>
      <c r="D393" s="91"/>
      <c r="E393" s="92"/>
      <c r="F393" s="92"/>
      <c r="G393" s="92"/>
      <c r="H393" s="92"/>
    </row>
    <row r="394" ht="15.75" customHeight="1">
      <c r="A394" s="92"/>
      <c r="B394" s="91"/>
      <c r="C394" s="91"/>
      <c r="D394" s="91"/>
      <c r="E394" s="92"/>
      <c r="F394" s="92"/>
      <c r="G394" s="92"/>
      <c r="H394" s="92"/>
    </row>
    <row r="395" ht="15.75" customHeight="1">
      <c r="A395" s="92"/>
      <c r="B395" s="91"/>
      <c r="C395" s="91"/>
      <c r="D395" s="91"/>
      <c r="E395" s="92"/>
      <c r="F395" s="92"/>
      <c r="G395" s="92"/>
      <c r="H395" s="92"/>
    </row>
    <row r="396" ht="15.75" customHeight="1">
      <c r="A396" s="92"/>
      <c r="B396" s="91"/>
      <c r="C396" s="91"/>
      <c r="D396" s="91"/>
      <c r="E396" s="92"/>
      <c r="F396" s="92"/>
      <c r="G396" s="92"/>
      <c r="H396" s="92"/>
    </row>
    <row r="397" ht="15.75" customHeight="1">
      <c r="A397" s="92"/>
      <c r="B397" s="91"/>
      <c r="C397" s="91"/>
      <c r="D397" s="91"/>
      <c r="E397" s="92"/>
      <c r="F397" s="92"/>
      <c r="G397" s="92"/>
      <c r="H397" s="92"/>
    </row>
    <row r="398" ht="15.75" customHeight="1">
      <c r="A398" s="92"/>
      <c r="B398" s="91"/>
      <c r="C398" s="91"/>
      <c r="D398" s="91"/>
      <c r="E398" s="92"/>
      <c r="F398" s="92"/>
      <c r="G398" s="92"/>
      <c r="H398" s="92"/>
    </row>
    <row r="399" ht="15.75" customHeight="1">
      <c r="A399" s="92"/>
      <c r="B399" s="91"/>
      <c r="C399" s="91"/>
      <c r="D399" s="91"/>
      <c r="E399" s="92"/>
      <c r="F399" s="92"/>
      <c r="G399" s="92"/>
      <c r="H399" s="92"/>
    </row>
    <row r="400" ht="15.75" customHeight="1">
      <c r="A400" s="92"/>
      <c r="B400" s="91"/>
      <c r="C400" s="91"/>
      <c r="D400" s="91"/>
      <c r="E400" s="92"/>
      <c r="F400" s="92"/>
      <c r="G400" s="92"/>
      <c r="H400" s="92"/>
    </row>
    <row r="401" ht="15.75" customHeight="1">
      <c r="A401" s="92"/>
      <c r="B401" s="91"/>
      <c r="C401" s="91"/>
      <c r="D401" s="91"/>
      <c r="E401" s="92"/>
      <c r="F401" s="92"/>
      <c r="G401" s="92"/>
      <c r="H401" s="92"/>
    </row>
    <row r="402" ht="15.75" customHeight="1">
      <c r="A402" s="92"/>
      <c r="B402" s="91"/>
      <c r="C402" s="91"/>
      <c r="D402" s="91"/>
      <c r="E402" s="92"/>
      <c r="F402" s="92"/>
      <c r="G402" s="92"/>
      <c r="H402" s="92"/>
    </row>
    <row r="403" ht="15.75" customHeight="1">
      <c r="A403" s="92"/>
      <c r="B403" s="91"/>
      <c r="C403" s="91"/>
      <c r="D403" s="91"/>
      <c r="E403" s="92"/>
      <c r="F403" s="92"/>
      <c r="G403" s="92"/>
      <c r="H403" s="92"/>
    </row>
    <row r="404" ht="15.75" customHeight="1">
      <c r="A404" s="92"/>
      <c r="B404" s="91"/>
      <c r="C404" s="91"/>
      <c r="D404" s="91"/>
      <c r="E404" s="92"/>
      <c r="F404" s="92"/>
      <c r="G404" s="92"/>
      <c r="H404" s="92"/>
    </row>
    <row r="405" ht="15.75" customHeight="1">
      <c r="A405" s="92"/>
      <c r="B405" s="91"/>
      <c r="C405" s="91"/>
      <c r="D405" s="91"/>
      <c r="E405" s="92"/>
      <c r="F405" s="92"/>
      <c r="G405" s="92"/>
      <c r="H405" s="92"/>
    </row>
    <row r="406" ht="15.75" customHeight="1">
      <c r="A406" s="92"/>
      <c r="B406" s="91"/>
      <c r="C406" s="91"/>
      <c r="D406" s="91"/>
      <c r="E406" s="92"/>
      <c r="F406" s="92"/>
      <c r="G406" s="92"/>
      <c r="H406" s="92"/>
    </row>
    <row r="407" ht="15.75" customHeight="1">
      <c r="A407" s="92"/>
      <c r="B407" s="91"/>
      <c r="C407" s="91"/>
      <c r="D407" s="91"/>
      <c r="E407" s="92"/>
      <c r="F407" s="92"/>
      <c r="G407" s="92"/>
      <c r="H407" s="92"/>
    </row>
    <row r="408" ht="15.75" customHeight="1">
      <c r="A408" s="92"/>
      <c r="B408" s="91"/>
      <c r="C408" s="91"/>
      <c r="D408" s="91"/>
      <c r="E408" s="92"/>
      <c r="F408" s="92"/>
      <c r="G408" s="92"/>
      <c r="H408" s="92"/>
    </row>
    <row r="409" ht="15.75" customHeight="1">
      <c r="A409" s="92"/>
      <c r="B409" s="91"/>
      <c r="C409" s="91"/>
      <c r="D409" s="91"/>
      <c r="E409" s="92"/>
      <c r="F409" s="92"/>
      <c r="G409" s="92"/>
      <c r="H409" s="92"/>
    </row>
    <row r="410" ht="15.75" customHeight="1">
      <c r="A410" s="92"/>
      <c r="B410" s="91"/>
      <c r="C410" s="91"/>
      <c r="D410" s="91"/>
      <c r="E410" s="92"/>
      <c r="F410" s="92"/>
      <c r="G410" s="92"/>
      <c r="H410" s="92"/>
    </row>
    <row r="411" ht="15.75" customHeight="1">
      <c r="A411" s="92"/>
      <c r="B411" s="91"/>
      <c r="C411" s="91"/>
      <c r="D411" s="91"/>
      <c r="E411" s="92"/>
      <c r="F411" s="92"/>
      <c r="G411" s="92"/>
      <c r="H411" s="92"/>
    </row>
    <row r="412" ht="15.75" customHeight="1">
      <c r="A412" s="92"/>
      <c r="B412" s="91"/>
      <c r="C412" s="91"/>
      <c r="D412" s="91"/>
      <c r="E412" s="92"/>
      <c r="F412" s="92"/>
      <c r="G412" s="92"/>
      <c r="H412" s="92"/>
    </row>
    <row r="413" ht="15.75" customHeight="1">
      <c r="A413" s="92"/>
      <c r="B413" s="91"/>
      <c r="C413" s="91"/>
      <c r="D413" s="91"/>
      <c r="E413" s="92"/>
      <c r="F413" s="92"/>
      <c r="G413" s="92"/>
      <c r="H413" s="92"/>
    </row>
    <row r="414" ht="15.75" customHeight="1">
      <c r="A414" s="92"/>
      <c r="B414" s="91"/>
      <c r="C414" s="91"/>
      <c r="D414" s="91"/>
      <c r="E414" s="92"/>
      <c r="F414" s="92"/>
      <c r="G414" s="92"/>
      <c r="H414" s="92"/>
    </row>
    <row r="415" ht="15.75" customHeight="1">
      <c r="A415" s="92"/>
      <c r="B415" s="91"/>
      <c r="C415" s="91"/>
      <c r="D415" s="91"/>
      <c r="E415" s="92"/>
      <c r="F415" s="92"/>
      <c r="G415" s="92"/>
      <c r="H415" s="92"/>
    </row>
    <row r="416" ht="15.75" customHeight="1">
      <c r="A416" s="92"/>
      <c r="B416" s="91"/>
      <c r="C416" s="91"/>
      <c r="D416" s="91"/>
      <c r="E416" s="92"/>
      <c r="F416" s="92"/>
      <c r="G416" s="92"/>
      <c r="H416" s="92"/>
    </row>
    <row r="417" ht="15.75" customHeight="1">
      <c r="A417" s="92"/>
      <c r="B417" s="91"/>
      <c r="C417" s="91"/>
      <c r="D417" s="91"/>
      <c r="E417" s="92"/>
      <c r="F417" s="92"/>
      <c r="G417" s="92"/>
      <c r="H417" s="92"/>
    </row>
    <row r="418" ht="15.75" customHeight="1">
      <c r="A418" s="92"/>
      <c r="B418" s="91"/>
      <c r="C418" s="91"/>
      <c r="D418" s="91"/>
      <c r="E418" s="92"/>
      <c r="F418" s="92"/>
      <c r="G418" s="92"/>
      <c r="H418" s="92"/>
    </row>
    <row r="419" ht="15.75" customHeight="1">
      <c r="A419" s="92"/>
      <c r="B419" s="91"/>
      <c r="C419" s="91"/>
      <c r="D419" s="91"/>
      <c r="E419" s="92"/>
      <c r="F419" s="92"/>
      <c r="G419" s="92"/>
      <c r="H419" s="92"/>
    </row>
    <row r="420" ht="15.75" customHeight="1">
      <c r="A420" s="92"/>
      <c r="B420" s="91"/>
      <c r="C420" s="91"/>
      <c r="D420" s="91"/>
      <c r="E420" s="92"/>
      <c r="F420" s="92"/>
      <c r="G420" s="92"/>
      <c r="H420" s="92"/>
    </row>
    <row r="421" ht="15.75" customHeight="1">
      <c r="A421" s="92"/>
      <c r="B421" s="91"/>
      <c r="C421" s="91"/>
      <c r="D421" s="91"/>
      <c r="E421" s="92"/>
      <c r="F421" s="92"/>
      <c r="G421" s="92"/>
      <c r="H421" s="92"/>
    </row>
    <row r="422" ht="15.75" customHeight="1">
      <c r="A422" s="92"/>
      <c r="B422" s="91"/>
      <c r="C422" s="91"/>
      <c r="D422" s="91"/>
      <c r="E422" s="92"/>
      <c r="F422" s="92"/>
      <c r="G422" s="92"/>
      <c r="H422" s="92"/>
    </row>
    <row r="423" ht="15.75" customHeight="1">
      <c r="A423" s="92"/>
      <c r="B423" s="91"/>
      <c r="C423" s="91"/>
      <c r="D423" s="91"/>
      <c r="E423" s="92"/>
      <c r="F423" s="92"/>
      <c r="G423" s="92"/>
      <c r="H423" s="92"/>
    </row>
    <row r="424" ht="15.75" customHeight="1">
      <c r="A424" s="92"/>
      <c r="B424" s="91"/>
      <c r="C424" s="91"/>
      <c r="D424" s="91"/>
      <c r="E424" s="92"/>
      <c r="F424" s="92"/>
      <c r="G424" s="92"/>
      <c r="H424" s="92"/>
    </row>
    <row r="425" ht="15.75" customHeight="1">
      <c r="A425" s="92"/>
      <c r="B425" s="91"/>
      <c r="C425" s="91"/>
      <c r="D425" s="91"/>
      <c r="E425" s="92"/>
      <c r="F425" s="92"/>
      <c r="G425" s="92"/>
      <c r="H425" s="92"/>
    </row>
    <row r="426" ht="15.75" customHeight="1">
      <c r="A426" s="92"/>
      <c r="B426" s="91"/>
      <c r="C426" s="91"/>
      <c r="D426" s="91"/>
      <c r="E426" s="92"/>
      <c r="F426" s="92"/>
      <c r="G426" s="92"/>
      <c r="H426" s="92"/>
    </row>
    <row r="427" ht="15.75" customHeight="1">
      <c r="A427" s="92"/>
      <c r="B427" s="91"/>
      <c r="C427" s="91"/>
      <c r="D427" s="91"/>
      <c r="E427" s="92"/>
      <c r="F427" s="92"/>
      <c r="G427" s="92"/>
      <c r="H427" s="92"/>
    </row>
    <row r="428" ht="15.75" customHeight="1">
      <c r="A428" s="92"/>
      <c r="B428" s="91"/>
      <c r="C428" s="91"/>
      <c r="D428" s="91"/>
      <c r="E428" s="92"/>
      <c r="F428" s="92"/>
      <c r="G428" s="92"/>
      <c r="H428" s="92"/>
    </row>
    <row r="429" ht="15.75" customHeight="1">
      <c r="A429" s="92"/>
      <c r="B429" s="91"/>
      <c r="C429" s="91"/>
      <c r="D429" s="91"/>
      <c r="E429" s="92"/>
      <c r="F429" s="92"/>
      <c r="G429" s="92"/>
      <c r="H429" s="92"/>
    </row>
    <row r="430" ht="15.75" customHeight="1">
      <c r="A430" s="92"/>
      <c r="B430" s="91"/>
      <c r="C430" s="91"/>
      <c r="D430" s="91"/>
      <c r="E430" s="92"/>
      <c r="F430" s="92"/>
      <c r="G430" s="92"/>
      <c r="H430" s="92"/>
    </row>
    <row r="431" ht="15.75" customHeight="1">
      <c r="A431" s="92"/>
      <c r="B431" s="91"/>
      <c r="C431" s="91"/>
      <c r="D431" s="91"/>
      <c r="E431" s="92"/>
      <c r="F431" s="92"/>
      <c r="G431" s="92"/>
      <c r="H431" s="92"/>
    </row>
    <row r="432" ht="15.75" customHeight="1">
      <c r="A432" s="92"/>
      <c r="B432" s="91"/>
      <c r="C432" s="91"/>
      <c r="D432" s="91"/>
      <c r="E432" s="92"/>
      <c r="F432" s="92"/>
      <c r="G432" s="92"/>
      <c r="H432" s="92"/>
    </row>
    <row r="433" ht="15.75" customHeight="1">
      <c r="A433" s="92"/>
      <c r="B433" s="91"/>
      <c r="C433" s="91"/>
      <c r="D433" s="91"/>
      <c r="E433" s="92"/>
      <c r="F433" s="92"/>
      <c r="G433" s="92"/>
      <c r="H433" s="92"/>
    </row>
    <row r="434" ht="15.75" customHeight="1">
      <c r="A434" s="92"/>
      <c r="B434" s="91"/>
      <c r="C434" s="91"/>
      <c r="D434" s="91"/>
      <c r="E434" s="92"/>
      <c r="F434" s="92"/>
      <c r="G434" s="92"/>
      <c r="H434" s="92"/>
    </row>
    <row r="435" ht="15.75" customHeight="1">
      <c r="A435" s="92"/>
      <c r="B435" s="91"/>
      <c r="C435" s="91"/>
      <c r="D435" s="91"/>
      <c r="E435" s="92"/>
      <c r="F435" s="92"/>
      <c r="G435" s="92"/>
      <c r="H435" s="92"/>
    </row>
    <row r="436" ht="15.75" customHeight="1">
      <c r="A436" s="92"/>
      <c r="B436" s="91"/>
      <c r="C436" s="91"/>
      <c r="D436" s="91"/>
      <c r="E436" s="92"/>
      <c r="F436" s="92"/>
      <c r="G436" s="92"/>
      <c r="H436" s="92"/>
    </row>
    <row r="437" ht="15.75" customHeight="1">
      <c r="A437" s="92"/>
      <c r="B437" s="91"/>
      <c r="C437" s="91"/>
      <c r="D437" s="91"/>
      <c r="E437" s="92"/>
      <c r="F437" s="92"/>
      <c r="G437" s="92"/>
      <c r="H437" s="92"/>
    </row>
    <row r="438" ht="15.75" customHeight="1">
      <c r="A438" s="92"/>
      <c r="B438" s="91"/>
      <c r="C438" s="91"/>
      <c r="D438" s="91"/>
      <c r="E438" s="92"/>
      <c r="F438" s="92"/>
      <c r="G438" s="92"/>
      <c r="H438" s="92"/>
    </row>
    <row r="439" ht="15.75" customHeight="1">
      <c r="A439" s="92"/>
      <c r="B439" s="91"/>
      <c r="C439" s="91"/>
      <c r="D439" s="91"/>
      <c r="E439" s="92"/>
      <c r="F439" s="92"/>
      <c r="G439" s="92"/>
      <c r="H439" s="92"/>
    </row>
    <row r="440" ht="15.75" customHeight="1">
      <c r="A440" s="92"/>
      <c r="B440" s="91"/>
      <c r="C440" s="91"/>
      <c r="D440" s="91"/>
      <c r="E440" s="92"/>
      <c r="F440" s="92"/>
      <c r="G440" s="92"/>
      <c r="H440" s="92"/>
    </row>
    <row r="441" ht="15.75" customHeight="1">
      <c r="A441" s="92"/>
      <c r="B441" s="91"/>
      <c r="C441" s="91"/>
      <c r="D441" s="91"/>
      <c r="E441" s="92"/>
      <c r="F441" s="92"/>
      <c r="G441" s="92"/>
      <c r="H441" s="92"/>
    </row>
    <row r="442" ht="15.75" customHeight="1">
      <c r="A442" s="92"/>
      <c r="B442" s="91"/>
      <c r="C442" s="91"/>
      <c r="D442" s="91"/>
      <c r="E442" s="92"/>
      <c r="F442" s="92"/>
      <c r="G442" s="92"/>
      <c r="H442" s="92"/>
    </row>
    <row r="443" ht="15.75" customHeight="1">
      <c r="A443" s="92"/>
      <c r="B443" s="91"/>
      <c r="C443" s="91"/>
      <c r="D443" s="91"/>
      <c r="E443" s="92"/>
      <c r="F443" s="92"/>
      <c r="G443" s="92"/>
      <c r="H443" s="92"/>
    </row>
    <row r="444" ht="15.75" customHeight="1">
      <c r="A444" s="92"/>
      <c r="B444" s="91"/>
      <c r="C444" s="91"/>
      <c r="D444" s="91"/>
      <c r="E444" s="92"/>
      <c r="F444" s="92"/>
      <c r="G444" s="92"/>
      <c r="H444" s="92"/>
    </row>
    <row r="445" ht="15.75" customHeight="1">
      <c r="A445" s="92"/>
      <c r="B445" s="91"/>
      <c r="C445" s="91"/>
      <c r="D445" s="91"/>
      <c r="E445" s="92"/>
      <c r="F445" s="92"/>
      <c r="G445" s="92"/>
      <c r="H445" s="92"/>
    </row>
    <row r="446" ht="15.75" customHeight="1">
      <c r="A446" s="92"/>
      <c r="B446" s="91"/>
      <c r="C446" s="91"/>
      <c r="D446" s="91"/>
      <c r="E446" s="92"/>
      <c r="F446" s="92"/>
      <c r="G446" s="92"/>
      <c r="H446" s="92"/>
    </row>
    <row r="447" ht="15.75" customHeight="1">
      <c r="A447" s="92"/>
      <c r="B447" s="91"/>
      <c r="C447" s="91"/>
      <c r="D447" s="91"/>
      <c r="E447" s="92"/>
      <c r="F447" s="92"/>
      <c r="G447" s="92"/>
      <c r="H447" s="92"/>
    </row>
    <row r="448" ht="15.75" customHeight="1">
      <c r="A448" s="92"/>
      <c r="B448" s="91"/>
      <c r="C448" s="91"/>
      <c r="D448" s="91"/>
      <c r="E448" s="92"/>
      <c r="F448" s="92"/>
      <c r="G448" s="92"/>
      <c r="H448" s="92"/>
    </row>
    <row r="449" ht="15.75" customHeight="1">
      <c r="A449" s="92"/>
      <c r="B449" s="91"/>
      <c r="C449" s="91"/>
      <c r="D449" s="91"/>
      <c r="E449" s="92"/>
      <c r="F449" s="92"/>
      <c r="G449" s="92"/>
      <c r="H449" s="92"/>
    </row>
    <row r="450" ht="15.75" customHeight="1">
      <c r="A450" s="92"/>
      <c r="B450" s="91"/>
      <c r="C450" s="91"/>
      <c r="D450" s="91"/>
      <c r="E450" s="92"/>
      <c r="F450" s="92"/>
      <c r="G450" s="92"/>
      <c r="H450" s="92"/>
    </row>
    <row r="451" ht="15.75" customHeight="1">
      <c r="A451" s="92"/>
      <c r="B451" s="91"/>
      <c r="C451" s="91"/>
      <c r="D451" s="91"/>
      <c r="E451" s="92"/>
      <c r="F451" s="92"/>
      <c r="G451" s="92"/>
      <c r="H451" s="92"/>
    </row>
    <row r="452" ht="15.75" customHeight="1">
      <c r="A452" s="92"/>
      <c r="B452" s="91"/>
      <c r="C452" s="91"/>
      <c r="D452" s="91"/>
      <c r="E452" s="92"/>
      <c r="F452" s="92"/>
      <c r="G452" s="92"/>
      <c r="H452" s="92"/>
    </row>
    <row r="453" ht="15.75" customHeight="1">
      <c r="A453" s="92"/>
      <c r="B453" s="91"/>
      <c r="C453" s="91"/>
      <c r="D453" s="91"/>
      <c r="E453" s="92"/>
      <c r="F453" s="92"/>
      <c r="G453" s="92"/>
      <c r="H453" s="92"/>
    </row>
    <row r="454" ht="15.75" customHeight="1">
      <c r="A454" s="92"/>
      <c r="B454" s="91"/>
      <c r="C454" s="91"/>
      <c r="D454" s="91"/>
      <c r="E454" s="92"/>
      <c r="F454" s="92"/>
      <c r="G454" s="92"/>
      <c r="H454" s="92"/>
    </row>
    <row r="455" ht="15.75" customHeight="1">
      <c r="A455" s="92"/>
      <c r="B455" s="91"/>
      <c r="C455" s="91"/>
      <c r="D455" s="91"/>
      <c r="E455" s="92"/>
      <c r="F455" s="92"/>
      <c r="G455" s="92"/>
      <c r="H455" s="92"/>
    </row>
    <row r="456" ht="15.75" customHeight="1">
      <c r="A456" s="92"/>
      <c r="B456" s="91"/>
      <c r="C456" s="91"/>
      <c r="D456" s="91"/>
      <c r="E456" s="92"/>
      <c r="F456" s="92"/>
      <c r="G456" s="92"/>
      <c r="H456" s="92"/>
    </row>
    <row r="457" ht="15.75" customHeight="1">
      <c r="A457" s="92"/>
      <c r="B457" s="91"/>
      <c r="C457" s="91"/>
      <c r="D457" s="91"/>
      <c r="E457" s="92"/>
      <c r="F457" s="92"/>
      <c r="G457" s="92"/>
      <c r="H457" s="92"/>
    </row>
    <row r="458" ht="15.75" customHeight="1">
      <c r="A458" s="92"/>
      <c r="B458" s="91"/>
      <c r="C458" s="91"/>
      <c r="D458" s="91"/>
      <c r="E458" s="92"/>
      <c r="F458" s="92"/>
      <c r="G458" s="92"/>
      <c r="H458" s="92"/>
    </row>
    <row r="459" ht="15.75" customHeight="1">
      <c r="A459" s="92"/>
      <c r="B459" s="91"/>
      <c r="C459" s="91"/>
      <c r="D459" s="91"/>
      <c r="E459" s="92"/>
      <c r="F459" s="92"/>
      <c r="G459" s="92"/>
      <c r="H459" s="92"/>
    </row>
    <row r="460" ht="15.75" customHeight="1">
      <c r="A460" s="92"/>
      <c r="B460" s="91"/>
      <c r="C460" s="91"/>
      <c r="D460" s="91"/>
      <c r="E460" s="92"/>
      <c r="F460" s="92"/>
      <c r="G460" s="92"/>
      <c r="H460" s="92"/>
    </row>
    <row r="461" ht="15.75" customHeight="1">
      <c r="A461" s="92"/>
      <c r="B461" s="91"/>
      <c r="C461" s="91"/>
      <c r="D461" s="91"/>
      <c r="E461" s="92"/>
      <c r="F461" s="92"/>
      <c r="G461" s="92"/>
      <c r="H461" s="92"/>
    </row>
    <row r="462" ht="15.75" customHeight="1">
      <c r="A462" s="92"/>
      <c r="B462" s="91"/>
      <c r="C462" s="91"/>
      <c r="D462" s="91"/>
      <c r="E462" s="92"/>
      <c r="F462" s="92"/>
      <c r="G462" s="92"/>
      <c r="H462" s="92"/>
    </row>
    <row r="463" ht="15.75" customHeight="1">
      <c r="A463" s="92"/>
      <c r="B463" s="91"/>
      <c r="C463" s="91"/>
      <c r="D463" s="91"/>
      <c r="E463" s="92"/>
      <c r="F463" s="92"/>
      <c r="G463" s="92"/>
      <c r="H463" s="92"/>
    </row>
    <row r="464" ht="15.75" customHeight="1">
      <c r="A464" s="92"/>
      <c r="B464" s="91"/>
      <c r="C464" s="91"/>
      <c r="D464" s="91"/>
      <c r="E464" s="92"/>
      <c r="F464" s="92"/>
      <c r="G464" s="92"/>
      <c r="H464" s="92"/>
    </row>
    <row r="465" ht="15.75" customHeight="1">
      <c r="A465" s="92"/>
      <c r="B465" s="91"/>
      <c r="C465" s="91"/>
      <c r="D465" s="91"/>
      <c r="E465" s="92"/>
      <c r="F465" s="92"/>
      <c r="G465" s="92"/>
      <c r="H465" s="92"/>
    </row>
    <row r="466" ht="15.75" customHeight="1">
      <c r="A466" s="92"/>
      <c r="B466" s="91"/>
      <c r="C466" s="91"/>
      <c r="D466" s="91"/>
      <c r="E466" s="92"/>
      <c r="F466" s="92"/>
      <c r="G466" s="92"/>
      <c r="H466" s="92"/>
    </row>
    <row r="467" ht="15.75" customHeight="1">
      <c r="A467" s="92"/>
      <c r="B467" s="91"/>
      <c r="C467" s="91"/>
      <c r="D467" s="91"/>
      <c r="E467" s="92"/>
      <c r="F467" s="92"/>
      <c r="G467" s="92"/>
      <c r="H467" s="92"/>
    </row>
    <row r="468" ht="15.75" customHeight="1">
      <c r="A468" s="92"/>
      <c r="B468" s="91"/>
      <c r="C468" s="91"/>
      <c r="D468" s="91"/>
      <c r="E468" s="92"/>
      <c r="F468" s="92"/>
      <c r="G468" s="92"/>
      <c r="H468" s="92"/>
    </row>
    <row r="469" ht="15.75" customHeight="1">
      <c r="A469" s="92"/>
      <c r="B469" s="91"/>
      <c r="C469" s="91"/>
      <c r="D469" s="91"/>
      <c r="E469" s="92"/>
      <c r="F469" s="92"/>
      <c r="G469" s="92"/>
      <c r="H469" s="92"/>
    </row>
    <row r="470" ht="15.75" customHeight="1">
      <c r="A470" s="92"/>
      <c r="B470" s="91"/>
      <c r="C470" s="91"/>
      <c r="D470" s="91"/>
      <c r="E470" s="92"/>
      <c r="F470" s="92"/>
      <c r="G470" s="92"/>
      <c r="H470" s="92"/>
    </row>
    <row r="471" ht="15.75" customHeight="1">
      <c r="A471" s="92"/>
      <c r="B471" s="91"/>
      <c r="C471" s="91"/>
      <c r="D471" s="91"/>
      <c r="E471" s="92"/>
      <c r="F471" s="92"/>
      <c r="G471" s="92"/>
      <c r="H471" s="92"/>
    </row>
    <row r="472" ht="15.75" customHeight="1">
      <c r="A472" s="92"/>
      <c r="B472" s="91"/>
      <c r="C472" s="91"/>
      <c r="D472" s="91"/>
      <c r="E472" s="92"/>
      <c r="F472" s="92"/>
      <c r="G472" s="92"/>
      <c r="H472" s="92"/>
    </row>
    <row r="473" ht="15.75" customHeight="1">
      <c r="A473" s="92"/>
      <c r="B473" s="91"/>
      <c r="C473" s="91"/>
      <c r="D473" s="91"/>
      <c r="E473" s="92"/>
      <c r="F473" s="92"/>
      <c r="G473" s="92"/>
      <c r="H473" s="92"/>
    </row>
    <row r="474" ht="15.75" customHeight="1">
      <c r="A474" s="92"/>
      <c r="B474" s="91"/>
      <c r="C474" s="91"/>
      <c r="D474" s="91"/>
      <c r="E474" s="92"/>
      <c r="F474" s="92"/>
      <c r="G474" s="92"/>
      <c r="H474" s="92"/>
    </row>
    <row r="475" ht="15.75" customHeight="1">
      <c r="A475" s="92"/>
      <c r="B475" s="91"/>
      <c r="C475" s="91"/>
      <c r="D475" s="91"/>
      <c r="E475" s="92"/>
      <c r="F475" s="92"/>
      <c r="G475" s="92"/>
      <c r="H475" s="92"/>
    </row>
    <row r="476" ht="15.75" customHeight="1">
      <c r="A476" s="92"/>
      <c r="B476" s="91"/>
      <c r="C476" s="91"/>
      <c r="D476" s="91"/>
      <c r="E476" s="92"/>
      <c r="F476" s="92"/>
      <c r="G476" s="92"/>
      <c r="H476" s="92"/>
    </row>
    <row r="477" ht="15.75" customHeight="1">
      <c r="A477" s="92"/>
      <c r="B477" s="91"/>
      <c r="C477" s="91"/>
      <c r="D477" s="91"/>
      <c r="E477" s="92"/>
      <c r="F477" s="92"/>
      <c r="G477" s="92"/>
      <c r="H477" s="92"/>
    </row>
    <row r="478" ht="15.75" customHeight="1">
      <c r="A478" s="92"/>
      <c r="B478" s="91"/>
      <c r="C478" s="91"/>
      <c r="D478" s="91"/>
      <c r="E478" s="92"/>
      <c r="F478" s="92"/>
      <c r="G478" s="92"/>
      <c r="H478" s="92"/>
    </row>
    <row r="479" ht="15.75" customHeight="1">
      <c r="A479" s="92"/>
      <c r="B479" s="91"/>
      <c r="C479" s="91"/>
      <c r="D479" s="91"/>
      <c r="E479" s="92"/>
      <c r="F479" s="92"/>
      <c r="G479" s="92"/>
      <c r="H479" s="92"/>
    </row>
    <row r="480" ht="15.75" customHeight="1">
      <c r="A480" s="92"/>
      <c r="B480" s="91"/>
      <c r="C480" s="91"/>
      <c r="D480" s="91"/>
      <c r="E480" s="92"/>
      <c r="F480" s="92"/>
      <c r="G480" s="92"/>
      <c r="H480" s="92"/>
    </row>
    <row r="481" ht="15.75" customHeight="1">
      <c r="A481" s="92"/>
      <c r="B481" s="91"/>
      <c r="C481" s="91"/>
      <c r="D481" s="91"/>
      <c r="E481" s="92"/>
      <c r="F481" s="92"/>
      <c r="G481" s="92"/>
      <c r="H481" s="92"/>
    </row>
    <row r="482" ht="15.75" customHeight="1">
      <c r="A482" s="92"/>
      <c r="B482" s="91"/>
      <c r="C482" s="91"/>
      <c r="D482" s="91"/>
      <c r="E482" s="92"/>
      <c r="F482" s="92"/>
      <c r="G482" s="92"/>
      <c r="H482" s="92"/>
    </row>
    <row r="483" ht="15.75" customHeight="1">
      <c r="A483" s="92"/>
      <c r="B483" s="91"/>
      <c r="C483" s="91"/>
      <c r="D483" s="91"/>
      <c r="E483" s="92"/>
      <c r="F483" s="92"/>
      <c r="G483" s="92"/>
      <c r="H483" s="92"/>
    </row>
    <row r="484" ht="15.75" customHeight="1">
      <c r="A484" s="92"/>
      <c r="B484" s="91"/>
      <c r="C484" s="91"/>
      <c r="D484" s="91"/>
      <c r="E484" s="92"/>
      <c r="F484" s="92"/>
      <c r="G484" s="92"/>
      <c r="H484" s="92"/>
    </row>
    <row r="485" ht="15.75" customHeight="1">
      <c r="A485" s="92"/>
      <c r="B485" s="91"/>
      <c r="C485" s="91"/>
      <c r="D485" s="91"/>
      <c r="E485" s="92"/>
      <c r="F485" s="92"/>
      <c r="G485" s="92"/>
      <c r="H485" s="92"/>
    </row>
    <row r="486" ht="15.75" customHeight="1">
      <c r="A486" s="92"/>
      <c r="B486" s="91"/>
      <c r="C486" s="91"/>
      <c r="D486" s="91"/>
      <c r="E486" s="92"/>
      <c r="F486" s="92"/>
      <c r="G486" s="92"/>
      <c r="H486" s="92"/>
    </row>
    <row r="487" ht="15.75" customHeight="1">
      <c r="A487" s="92"/>
      <c r="B487" s="91"/>
      <c r="C487" s="91"/>
      <c r="D487" s="91"/>
      <c r="E487" s="92"/>
      <c r="F487" s="92"/>
      <c r="G487" s="92"/>
      <c r="H487" s="92"/>
    </row>
    <row r="488" ht="15.75" customHeight="1">
      <c r="A488" s="92"/>
      <c r="B488" s="91"/>
      <c r="C488" s="91"/>
      <c r="D488" s="91"/>
      <c r="E488" s="92"/>
      <c r="F488" s="92"/>
      <c r="G488" s="92"/>
      <c r="H488" s="92"/>
    </row>
    <row r="489" ht="15.75" customHeight="1">
      <c r="A489" s="92"/>
      <c r="B489" s="91"/>
      <c r="C489" s="91"/>
      <c r="D489" s="91"/>
      <c r="E489" s="92"/>
      <c r="F489" s="92"/>
      <c r="G489" s="92"/>
      <c r="H489" s="92"/>
    </row>
    <row r="490" ht="15.75" customHeight="1">
      <c r="A490" s="92"/>
      <c r="B490" s="91"/>
      <c r="C490" s="91"/>
      <c r="D490" s="91"/>
      <c r="E490" s="92"/>
      <c r="F490" s="92"/>
      <c r="G490" s="92"/>
      <c r="H490" s="92"/>
    </row>
    <row r="491" ht="15.75" customHeight="1">
      <c r="A491" s="92"/>
      <c r="B491" s="91"/>
      <c r="C491" s="91"/>
      <c r="D491" s="91"/>
      <c r="E491" s="92"/>
      <c r="F491" s="92"/>
      <c r="G491" s="92"/>
      <c r="H491" s="92"/>
    </row>
    <row r="492" ht="15.75" customHeight="1">
      <c r="A492" s="92"/>
      <c r="B492" s="91"/>
      <c r="C492" s="91"/>
      <c r="D492" s="91"/>
      <c r="E492" s="92"/>
      <c r="F492" s="92"/>
      <c r="G492" s="92"/>
      <c r="H492" s="92"/>
    </row>
    <row r="493" ht="15.75" customHeight="1">
      <c r="A493" s="92"/>
      <c r="B493" s="91"/>
      <c r="C493" s="91"/>
      <c r="D493" s="91"/>
      <c r="E493" s="92"/>
      <c r="F493" s="92"/>
      <c r="G493" s="92"/>
      <c r="H493" s="92"/>
    </row>
    <row r="494" ht="15.75" customHeight="1">
      <c r="A494" s="92"/>
      <c r="B494" s="91"/>
      <c r="C494" s="91"/>
      <c r="D494" s="91"/>
      <c r="E494" s="92"/>
      <c r="F494" s="92"/>
      <c r="G494" s="92"/>
      <c r="H494" s="92"/>
    </row>
    <row r="495" ht="15.75" customHeight="1">
      <c r="A495" s="92"/>
      <c r="B495" s="91"/>
      <c r="C495" s="91"/>
      <c r="D495" s="91"/>
      <c r="E495" s="92"/>
      <c r="F495" s="92"/>
      <c r="G495" s="92"/>
      <c r="H495" s="92"/>
    </row>
    <row r="496" ht="15.75" customHeight="1">
      <c r="A496" s="92"/>
      <c r="B496" s="91"/>
      <c r="C496" s="91"/>
      <c r="D496" s="91"/>
      <c r="E496" s="92"/>
      <c r="F496" s="92"/>
      <c r="G496" s="92"/>
      <c r="H496" s="92"/>
    </row>
    <row r="497" ht="15.75" customHeight="1">
      <c r="A497" s="92"/>
      <c r="B497" s="91"/>
      <c r="C497" s="91"/>
      <c r="D497" s="91"/>
      <c r="E497" s="92"/>
      <c r="F497" s="92"/>
      <c r="G497" s="92"/>
      <c r="H497" s="92"/>
    </row>
    <row r="498" ht="15.75" customHeight="1">
      <c r="A498" s="92"/>
      <c r="B498" s="91"/>
      <c r="C498" s="91"/>
      <c r="D498" s="91"/>
      <c r="E498" s="92"/>
      <c r="F498" s="92"/>
      <c r="G498" s="92"/>
      <c r="H498" s="92"/>
    </row>
    <row r="499" ht="15.75" customHeight="1">
      <c r="A499" s="92"/>
      <c r="B499" s="91"/>
      <c r="C499" s="91"/>
      <c r="D499" s="91"/>
      <c r="E499" s="92"/>
      <c r="F499" s="92"/>
      <c r="G499" s="92"/>
      <c r="H499" s="92"/>
    </row>
    <row r="500" ht="15.75" customHeight="1">
      <c r="A500" s="92"/>
      <c r="B500" s="91"/>
      <c r="C500" s="91"/>
      <c r="D500" s="91"/>
      <c r="E500" s="92"/>
      <c r="F500" s="92"/>
      <c r="G500" s="92"/>
      <c r="H500" s="92"/>
    </row>
    <row r="501" ht="15.75" customHeight="1">
      <c r="A501" s="92"/>
      <c r="B501" s="91"/>
      <c r="C501" s="91"/>
      <c r="D501" s="91"/>
      <c r="E501" s="92"/>
      <c r="F501" s="92"/>
      <c r="G501" s="92"/>
      <c r="H501" s="92"/>
    </row>
    <row r="502" ht="15.75" customHeight="1">
      <c r="A502" s="92"/>
      <c r="B502" s="91"/>
      <c r="C502" s="91"/>
      <c r="D502" s="91"/>
      <c r="E502" s="92"/>
      <c r="F502" s="92"/>
      <c r="G502" s="92"/>
      <c r="H502" s="92"/>
    </row>
    <row r="503" ht="15.75" customHeight="1">
      <c r="A503" s="92"/>
      <c r="B503" s="91"/>
      <c r="C503" s="91"/>
      <c r="D503" s="91"/>
      <c r="E503" s="92"/>
      <c r="F503" s="92"/>
      <c r="G503" s="92"/>
      <c r="H503" s="92"/>
    </row>
    <row r="504" ht="15.75" customHeight="1">
      <c r="A504" s="92"/>
      <c r="B504" s="91"/>
      <c r="C504" s="91"/>
      <c r="D504" s="91"/>
      <c r="E504" s="92"/>
      <c r="F504" s="92"/>
      <c r="G504" s="92"/>
      <c r="H504" s="92"/>
    </row>
    <row r="505" ht="15.75" customHeight="1">
      <c r="A505" s="92"/>
      <c r="B505" s="91"/>
      <c r="C505" s="91"/>
      <c r="D505" s="91"/>
      <c r="E505" s="92"/>
      <c r="F505" s="92"/>
      <c r="G505" s="92"/>
      <c r="H505" s="92"/>
    </row>
    <row r="506" ht="15.75" customHeight="1">
      <c r="A506" s="92"/>
      <c r="B506" s="91"/>
      <c r="C506" s="91"/>
      <c r="D506" s="91"/>
      <c r="E506" s="92"/>
      <c r="F506" s="92"/>
      <c r="G506" s="92"/>
      <c r="H506" s="92"/>
    </row>
    <row r="507" ht="15.75" customHeight="1">
      <c r="A507" s="92"/>
      <c r="B507" s="91"/>
      <c r="C507" s="91"/>
      <c r="D507" s="91"/>
      <c r="E507" s="92"/>
      <c r="F507" s="92"/>
      <c r="G507" s="92"/>
      <c r="H507" s="92"/>
    </row>
    <row r="508" ht="15.75" customHeight="1">
      <c r="A508" s="92"/>
      <c r="B508" s="91"/>
      <c r="C508" s="91"/>
      <c r="D508" s="91"/>
      <c r="E508" s="92"/>
      <c r="F508" s="92"/>
      <c r="G508" s="92"/>
      <c r="H508" s="92"/>
    </row>
    <row r="509" ht="15.75" customHeight="1">
      <c r="A509" s="92"/>
      <c r="B509" s="91"/>
      <c r="C509" s="91"/>
      <c r="D509" s="91"/>
      <c r="E509" s="92"/>
      <c r="F509" s="92"/>
      <c r="G509" s="92"/>
      <c r="H509" s="92"/>
    </row>
    <row r="510" ht="15.75" customHeight="1">
      <c r="A510" s="92"/>
      <c r="B510" s="91"/>
      <c r="C510" s="91"/>
      <c r="D510" s="91"/>
      <c r="E510" s="92"/>
      <c r="F510" s="92"/>
      <c r="G510" s="92"/>
      <c r="H510" s="92"/>
    </row>
    <row r="511" ht="15.75" customHeight="1">
      <c r="A511" s="92"/>
      <c r="B511" s="91"/>
      <c r="C511" s="91"/>
      <c r="D511" s="91"/>
      <c r="E511" s="92"/>
      <c r="F511" s="92"/>
      <c r="G511" s="92"/>
      <c r="H511" s="92"/>
    </row>
    <row r="512" ht="15.75" customHeight="1">
      <c r="A512" s="92"/>
      <c r="B512" s="91"/>
      <c r="C512" s="91"/>
      <c r="D512" s="91"/>
      <c r="E512" s="92"/>
      <c r="F512" s="92"/>
      <c r="G512" s="92"/>
      <c r="H512" s="92"/>
    </row>
    <row r="513" ht="15.75" customHeight="1">
      <c r="A513" s="92"/>
      <c r="B513" s="91"/>
      <c r="C513" s="91"/>
      <c r="D513" s="91"/>
      <c r="E513" s="92"/>
      <c r="F513" s="92"/>
      <c r="G513" s="92"/>
      <c r="H513" s="92"/>
    </row>
    <row r="514" ht="15.75" customHeight="1">
      <c r="A514" s="92"/>
      <c r="B514" s="91"/>
      <c r="C514" s="91"/>
      <c r="D514" s="91"/>
      <c r="E514" s="92"/>
      <c r="F514" s="92"/>
      <c r="G514" s="92"/>
      <c r="H514" s="92"/>
    </row>
    <row r="515" ht="15.75" customHeight="1">
      <c r="A515" s="92"/>
      <c r="B515" s="91"/>
      <c r="C515" s="91"/>
      <c r="D515" s="91"/>
      <c r="E515" s="92"/>
      <c r="F515" s="92"/>
      <c r="G515" s="92"/>
      <c r="H515" s="92"/>
    </row>
    <row r="516" ht="15.75" customHeight="1">
      <c r="A516" s="92"/>
      <c r="B516" s="91"/>
      <c r="C516" s="91"/>
      <c r="D516" s="91"/>
      <c r="E516" s="92"/>
      <c r="F516" s="92"/>
      <c r="G516" s="92"/>
      <c r="H516" s="92"/>
    </row>
    <row r="517" ht="15.75" customHeight="1">
      <c r="A517" s="92"/>
      <c r="B517" s="91"/>
      <c r="C517" s="91"/>
      <c r="D517" s="91"/>
      <c r="E517" s="92"/>
      <c r="F517" s="92"/>
      <c r="G517" s="92"/>
      <c r="H517" s="92"/>
    </row>
    <row r="518" ht="15.75" customHeight="1">
      <c r="A518" s="92"/>
      <c r="B518" s="91"/>
      <c r="C518" s="91"/>
      <c r="D518" s="91"/>
      <c r="E518" s="92"/>
      <c r="F518" s="92"/>
      <c r="G518" s="92"/>
      <c r="H518" s="92"/>
    </row>
    <row r="519" ht="15.75" customHeight="1">
      <c r="A519" s="92"/>
      <c r="B519" s="91"/>
      <c r="C519" s="91"/>
      <c r="D519" s="91"/>
      <c r="E519" s="92"/>
      <c r="F519" s="92"/>
      <c r="G519" s="92"/>
      <c r="H519" s="92"/>
    </row>
    <row r="520" ht="15.75" customHeight="1">
      <c r="A520" s="92"/>
      <c r="B520" s="91"/>
      <c r="C520" s="91"/>
      <c r="D520" s="91"/>
      <c r="E520" s="92"/>
      <c r="F520" s="92"/>
      <c r="G520" s="92"/>
      <c r="H520" s="92"/>
    </row>
    <row r="521" ht="15.75" customHeight="1">
      <c r="A521" s="92"/>
      <c r="B521" s="91"/>
      <c r="C521" s="91"/>
      <c r="D521" s="91"/>
      <c r="E521" s="92"/>
      <c r="F521" s="92"/>
      <c r="G521" s="92"/>
      <c r="H521" s="92"/>
    </row>
    <row r="522" ht="15.75" customHeight="1">
      <c r="A522" s="92"/>
      <c r="B522" s="91"/>
      <c r="C522" s="91"/>
      <c r="D522" s="91"/>
      <c r="E522" s="92"/>
      <c r="F522" s="92"/>
      <c r="G522" s="92"/>
      <c r="H522" s="92"/>
    </row>
    <row r="523" ht="15.75" customHeight="1">
      <c r="A523" s="92"/>
      <c r="B523" s="91"/>
      <c r="C523" s="91"/>
      <c r="D523" s="91"/>
      <c r="E523" s="92"/>
      <c r="F523" s="92"/>
      <c r="G523" s="92"/>
      <c r="H523" s="92"/>
    </row>
    <row r="524" ht="15.75" customHeight="1">
      <c r="A524" s="92"/>
      <c r="B524" s="91"/>
      <c r="C524" s="91"/>
      <c r="D524" s="91"/>
      <c r="E524" s="92"/>
      <c r="F524" s="92"/>
      <c r="G524" s="92"/>
      <c r="H524" s="92"/>
    </row>
    <row r="525" ht="15.75" customHeight="1">
      <c r="A525" s="92"/>
      <c r="B525" s="91"/>
      <c r="C525" s="91"/>
      <c r="D525" s="91"/>
      <c r="E525" s="92"/>
      <c r="F525" s="92"/>
      <c r="G525" s="92"/>
      <c r="H525" s="92"/>
    </row>
    <row r="526" ht="15.75" customHeight="1">
      <c r="A526" s="92"/>
      <c r="B526" s="91"/>
      <c r="C526" s="91"/>
      <c r="D526" s="91"/>
      <c r="E526" s="92"/>
      <c r="F526" s="92"/>
      <c r="G526" s="92"/>
      <c r="H526" s="92"/>
    </row>
    <row r="527" ht="15.75" customHeight="1">
      <c r="A527" s="92"/>
      <c r="B527" s="91"/>
      <c r="C527" s="91"/>
      <c r="D527" s="91"/>
      <c r="E527" s="92"/>
      <c r="F527" s="92"/>
      <c r="G527" s="92"/>
      <c r="H527" s="92"/>
    </row>
    <row r="528" ht="15.75" customHeight="1">
      <c r="A528" s="92"/>
      <c r="B528" s="91"/>
      <c r="C528" s="91"/>
      <c r="D528" s="91"/>
      <c r="E528" s="92"/>
      <c r="F528" s="92"/>
      <c r="G528" s="92"/>
      <c r="H528" s="92"/>
    </row>
    <row r="529" ht="15.75" customHeight="1">
      <c r="A529" s="92"/>
      <c r="B529" s="91"/>
      <c r="C529" s="91"/>
      <c r="D529" s="91"/>
      <c r="E529" s="92"/>
      <c r="F529" s="92"/>
      <c r="G529" s="92"/>
      <c r="H529" s="92"/>
    </row>
    <row r="530" ht="15.75" customHeight="1">
      <c r="A530" s="92"/>
      <c r="B530" s="91"/>
      <c r="C530" s="91"/>
      <c r="D530" s="91"/>
      <c r="E530" s="92"/>
      <c r="F530" s="92"/>
      <c r="G530" s="92"/>
      <c r="H530" s="92"/>
    </row>
    <row r="531" ht="15.75" customHeight="1">
      <c r="A531" s="92"/>
      <c r="B531" s="91"/>
      <c r="C531" s="91"/>
      <c r="D531" s="91"/>
      <c r="E531" s="92"/>
      <c r="F531" s="92"/>
      <c r="G531" s="92"/>
      <c r="H531" s="92"/>
    </row>
    <row r="532" ht="15.75" customHeight="1">
      <c r="A532" s="92"/>
      <c r="B532" s="91"/>
      <c r="C532" s="91"/>
      <c r="D532" s="91"/>
      <c r="E532" s="92"/>
      <c r="F532" s="92"/>
      <c r="G532" s="92"/>
      <c r="H532" s="92"/>
    </row>
    <row r="533" ht="15.75" customHeight="1">
      <c r="A533" s="92"/>
      <c r="B533" s="91"/>
      <c r="C533" s="91"/>
      <c r="D533" s="91"/>
      <c r="E533" s="92"/>
      <c r="F533" s="92"/>
      <c r="G533" s="92"/>
      <c r="H533" s="92"/>
    </row>
    <row r="534" ht="15.75" customHeight="1">
      <c r="A534" s="92"/>
      <c r="B534" s="91"/>
      <c r="C534" s="91"/>
      <c r="D534" s="91"/>
      <c r="E534" s="92"/>
      <c r="F534" s="92"/>
      <c r="G534" s="92"/>
      <c r="H534" s="92"/>
    </row>
    <row r="535" ht="15.75" customHeight="1">
      <c r="A535" s="92"/>
      <c r="B535" s="91"/>
      <c r="C535" s="91"/>
      <c r="D535" s="91"/>
      <c r="E535" s="92"/>
      <c r="F535" s="92"/>
      <c r="G535" s="92"/>
      <c r="H535" s="92"/>
    </row>
    <row r="536" ht="15.75" customHeight="1">
      <c r="A536" s="92"/>
      <c r="B536" s="91"/>
      <c r="C536" s="91"/>
      <c r="D536" s="91"/>
      <c r="E536" s="92"/>
      <c r="F536" s="92"/>
      <c r="G536" s="92"/>
      <c r="H536" s="92"/>
    </row>
    <row r="537" ht="15.75" customHeight="1">
      <c r="A537" s="92"/>
      <c r="B537" s="91"/>
      <c r="C537" s="91"/>
      <c r="D537" s="91"/>
      <c r="E537" s="92"/>
      <c r="F537" s="92"/>
      <c r="G537" s="92"/>
      <c r="H537" s="92"/>
    </row>
    <row r="538" ht="15.75" customHeight="1">
      <c r="A538" s="92"/>
      <c r="B538" s="91"/>
      <c r="C538" s="91"/>
      <c r="D538" s="91"/>
      <c r="E538" s="92"/>
      <c r="F538" s="92"/>
      <c r="G538" s="92"/>
      <c r="H538" s="92"/>
    </row>
    <row r="539" ht="15.75" customHeight="1">
      <c r="A539" s="92"/>
      <c r="B539" s="91"/>
      <c r="C539" s="91"/>
      <c r="D539" s="91"/>
      <c r="E539" s="92"/>
      <c r="F539" s="92"/>
      <c r="G539" s="92"/>
      <c r="H539" s="92"/>
    </row>
    <row r="540" ht="15.75" customHeight="1">
      <c r="A540" s="92"/>
      <c r="B540" s="91"/>
      <c r="C540" s="91"/>
      <c r="D540" s="91"/>
      <c r="E540" s="92"/>
      <c r="F540" s="92"/>
      <c r="G540" s="92"/>
      <c r="H540" s="92"/>
    </row>
    <row r="541" ht="15.75" customHeight="1">
      <c r="A541" s="92"/>
      <c r="B541" s="91"/>
      <c r="C541" s="91"/>
      <c r="D541" s="91"/>
      <c r="E541" s="92"/>
      <c r="F541" s="92"/>
      <c r="G541" s="92"/>
      <c r="H541" s="92"/>
    </row>
    <row r="542" ht="15.75" customHeight="1">
      <c r="A542" s="92"/>
      <c r="B542" s="91"/>
      <c r="C542" s="91"/>
      <c r="D542" s="91"/>
      <c r="E542" s="92"/>
      <c r="F542" s="92"/>
      <c r="G542" s="92"/>
      <c r="H542" s="92"/>
    </row>
    <row r="543" ht="15.75" customHeight="1">
      <c r="A543" s="92"/>
      <c r="B543" s="91"/>
      <c r="C543" s="91"/>
      <c r="D543" s="91"/>
      <c r="E543" s="92"/>
      <c r="F543" s="92"/>
      <c r="G543" s="92"/>
      <c r="H543" s="92"/>
    </row>
    <row r="544" ht="15.75" customHeight="1">
      <c r="A544" s="92"/>
      <c r="B544" s="91"/>
      <c r="C544" s="91"/>
      <c r="D544" s="91"/>
      <c r="E544" s="92"/>
      <c r="F544" s="92"/>
      <c r="G544" s="92"/>
      <c r="H544" s="92"/>
    </row>
    <row r="545" ht="15.75" customHeight="1">
      <c r="A545" s="92"/>
      <c r="B545" s="91"/>
      <c r="C545" s="91"/>
      <c r="D545" s="91"/>
      <c r="E545" s="92"/>
      <c r="F545" s="92"/>
      <c r="G545" s="92"/>
      <c r="H545" s="92"/>
    </row>
    <row r="546" ht="15.75" customHeight="1">
      <c r="A546" s="92"/>
      <c r="B546" s="91"/>
      <c r="C546" s="91"/>
      <c r="D546" s="91"/>
      <c r="E546" s="92"/>
      <c r="F546" s="92"/>
      <c r="G546" s="92"/>
      <c r="H546" s="92"/>
    </row>
    <row r="547" ht="15.75" customHeight="1">
      <c r="A547" s="92"/>
      <c r="B547" s="91"/>
      <c r="C547" s="91"/>
      <c r="D547" s="91"/>
      <c r="E547" s="92"/>
      <c r="F547" s="92"/>
      <c r="G547" s="92"/>
      <c r="H547" s="92"/>
    </row>
    <row r="548" ht="15.75" customHeight="1">
      <c r="A548" s="92"/>
      <c r="B548" s="91"/>
      <c r="C548" s="91"/>
      <c r="D548" s="91"/>
      <c r="E548" s="92"/>
      <c r="F548" s="92"/>
      <c r="G548" s="92"/>
      <c r="H548" s="92"/>
    </row>
    <row r="549" ht="15.75" customHeight="1">
      <c r="A549" s="92"/>
      <c r="B549" s="91"/>
      <c r="C549" s="91"/>
      <c r="D549" s="91"/>
      <c r="E549" s="92"/>
      <c r="F549" s="92"/>
      <c r="G549" s="92"/>
      <c r="H549" s="92"/>
    </row>
    <row r="550" ht="15.75" customHeight="1">
      <c r="A550" s="92"/>
      <c r="B550" s="91"/>
      <c r="C550" s="91"/>
      <c r="D550" s="91"/>
      <c r="E550" s="92"/>
      <c r="F550" s="92"/>
      <c r="G550" s="92"/>
      <c r="H550" s="92"/>
    </row>
    <row r="551" ht="15.75" customHeight="1">
      <c r="A551" s="92"/>
      <c r="B551" s="91"/>
      <c r="C551" s="91"/>
      <c r="D551" s="91"/>
      <c r="E551" s="92"/>
      <c r="F551" s="92"/>
      <c r="G551" s="92"/>
      <c r="H551" s="92"/>
    </row>
    <row r="552" ht="15.75" customHeight="1">
      <c r="A552" s="92"/>
      <c r="B552" s="91"/>
      <c r="C552" s="91"/>
      <c r="D552" s="91"/>
      <c r="E552" s="92"/>
      <c r="F552" s="92"/>
      <c r="G552" s="92"/>
      <c r="H552" s="92"/>
    </row>
    <row r="553" ht="15.75" customHeight="1">
      <c r="A553" s="92"/>
      <c r="B553" s="91"/>
      <c r="C553" s="91"/>
      <c r="D553" s="91"/>
      <c r="E553" s="92"/>
      <c r="F553" s="92"/>
      <c r="G553" s="92"/>
      <c r="H553" s="92"/>
    </row>
    <row r="554" ht="15.75" customHeight="1">
      <c r="A554" s="92"/>
      <c r="B554" s="91"/>
      <c r="C554" s="91"/>
      <c r="D554" s="91"/>
      <c r="E554" s="92"/>
      <c r="F554" s="92"/>
      <c r="G554" s="92"/>
      <c r="H554" s="92"/>
    </row>
    <row r="555" ht="15.75" customHeight="1">
      <c r="A555" s="92"/>
      <c r="B555" s="91"/>
      <c r="C555" s="91"/>
      <c r="D555" s="91"/>
      <c r="E555" s="92"/>
      <c r="F555" s="92"/>
      <c r="G555" s="92"/>
      <c r="H555" s="92"/>
    </row>
    <row r="556" ht="15.75" customHeight="1">
      <c r="A556" s="92"/>
      <c r="B556" s="91"/>
      <c r="C556" s="91"/>
      <c r="D556" s="91"/>
      <c r="E556" s="92"/>
      <c r="F556" s="92"/>
      <c r="G556" s="92"/>
      <c r="H556" s="92"/>
    </row>
    <row r="557" ht="15.75" customHeight="1">
      <c r="A557" s="92"/>
      <c r="B557" s="91"/>
      <c r="C557" s="91"/>
      <c r="D557" s="91"/>
      <c r="E557" s="92"/>
      <c r="F557" s="92"/>
      <c r="G557" s="92"/>
      <c r="H557" s="92"/>
    </row>
    <row r="558" ht="15.75" customHeight="1">
      <c r="A558" s="92"/>
      <c r="B558" s="91"/>
      <c r="C558" s="91"/>
      <c r="D558" s="91"/>
      <c r="E558" s="92"/>
      <c r="F558" s="92"/>
      <c r="G558" s="92"/>
      <c r="H558" s="92"/>
    </row>
    <row r="559" ht="15.75" customHeight="1">
      <c r="A559" s="92"/>
      <c r="B559" s="91"/>
      <c r="C559" s="91"/>
      <c r="D559" s="91"/>
      <c r="E559" s="92"/>
      <c r="F559" s="92"/>
      <c r="G559" s="92"/>
      <c r="H559" s="92"/>
    </row>
    <row r="560" ht="15.75" customHeight="1">
      <c r="A560" s="92"/>
      <c r="B560" s="91"/>
      <c r="C560" s="91"/>
      <c r="D560" s="91"/>
      <c r="E560" s="92"/>
      <c r="F560" s="92"/>
      <c r="G560" s="92"/>
      <c r="H560" s="92"/>
    </row>
    <row r="561" ht="15.75" customHeight="1">
      <c r="A561" s="92"/>
      <c r="B561" s="91"/>
      <c r="C561" s="91"/>
      <c r="D561" s="91"/>
      <c r="E561" s="92"/>
      <c r="F561" s="92"/>
      <c r="G561" s="92"/>
      <c r="H561" s="92"/>
    </row>
    <row r="562" ht="15.75" customHeight="1">
      <c r="A562" s="92"/>
      <c r="B562" s="91"/>
      <c r="C562" s="91"/>
      <c r="D562" s="91"/>
      <c r="E562" s="92"/>
      <c r="F562" s="92"/>
      <c r="G562" s="92"/>
      <c r="H562" s="92"/>
    </row>
    <row r="563" ht="15.75" customHeight="1">
      <c r="A563" s="92"/>
      <c r="B563" s="91"/>
      <c r="C563" s="91"/>
      <c r="D563" s="91"/>
      <c r="E563" s="92"/>
      <c r="F563" s="92"/>
      <c r="G563" s="92"/>
      <c r="H563" s="92"/>
    </row>
    <row r="564" ht="15.75" customHeight="1">
      <c r="A564" s="92"/>
      <c r="B564" s="91"/>
      <c r="C564" s="91"/>
      <c r="D564" s="91"/>
      <c r="E564" s="92"/>
      <c r="F564" s="92"/>
      <c r="G564" s="92"/>
      <c r="H564" s="92"/>
    </row>
    <row r="565" ht="15.75" customHeight="1">
      <c r="A565" s="92"/>
      <c r="B565" s="91"/>
      <c r="C565" s="91"/>
      <c r="D565" s="91"/>
      <c r="E565" s="92"/>
      <c r="F565" s="92"/>
      <c r="G565" s="92"/>
      <c r="H565" s="92"/>
    </row>
    <row r="566" ht="15.75" customHeight="1">
      <c r="A566" s="92"/>
      <c r="B566" s="91"/>
      <c r="C566" s="91"/>
      <c r="D566" s="91"/>
      <c r="E566" s="92"/>
      <c r="F566" s="92"/>
      <c r="G566" s="92"/>
      <c r="H566" s="92"/>
    </row>
    <row r="567" ht="15.75" customHeight="1">
      <c r="A567" s="92"/>
      <c r="B567" s="91"/>
      <c r="C567" s="91"/>
      <c r="D567" s="91"/>
      <c r="E567" s="92"/>
      <c r="F567" s="92"/>
      <c r="G567" s="92"/>
      <c r="H567" s="92"/>
    </row>
    <row r="568" ht="15.75" customHeight="1">
      <c r="A568" s="92"/>
      <c r="B568" s="91"/>
      <c r="C568" s="91"/>
      <c r="D568" s="91"/>
      <c r="E568" s="92"/>
      <c r="F568" s="92"/>
      <c r="G568" s="92"/>
      <c r="H568" s="92"/>
    </row>
    <row r="569" ht="15.75" customHeight="1">
      <c r="A569" s="92"/>
      <c r="B569" s="91"/>
      <c r="C569" s="91"/>
      <c r="D569" s="91"/>
      <c r="E569" s="92"/>
      <c r="F569" s="92"/>
      <c r="G569" s="92"/>
      <c r="H569" s="92"/>
    </row>
    <row r="570" ht="15.75" customHeight="1">
      <c r="A570" s="92"/>
      <c r="B570" s="91"/>
      <c r="C570" s="91"/>
      <c r="D570" s="91"/>
      <c r="E570" s="92"/>
      <c r="F570" s="92"/>
      <c r="G570" s="92"/>
      <c r="H570" s="92"/>
    </row>
    <row r="571" ht="15.75" customHeight="1">
      <c r="A571" s="92"/>
      <c r="B571" s="91"/>
      <c r="C571" s="91"/>
      <c r="D571" s="91"/>
      <c r="E571" s="92"/>
      <c r="F571" s="92"/>
      <c r="G571" s="92"/>
      <c r="H571" s="92"/>
    </row>
    <row r="572" ht="15.75" customHeight="1">
      <c r="A572" s="92"/>
      <c r="B572" s="91"/>
      <c r="C572" s="91"/>
      <c r="D572" s="91"/>
      <c r="E572" s="92"/>
      <c r="F572" s="92"/>
      <c r="G572" s="92"/>
      <c r="H572" s="92"/>
    </row>
    <row r="573" ht="15.75" customHeight="1">
      <c r="A573" s="92"/>
      <c r="B573" s="91"/>
      <c r="C573" s="91"/>
      <c r="D573" s="91"/>
      <c r="E573" s="92"/>
      <c r="F573" s="92"/>
      <c r="G573" s="92"/>
      <c r="H573" s="92"/>
    </row>
    <row r="574" ht="15.75" customHeight="1">
      <c r="A574" s="92"/>
      <c r="B574" s="91"/>
      <c r="C574" s="91"/>
      <c r="D574" s="91"/>
      <c r="E574" s="92"/>
      <c r="F574" s="92"/>
      <c r="G574" s="92"/>
      <c r="H574" s="92"/>
    </row>
    <row r="575" ht="15.75" customHeight="1">
      <c r="A575" s="92"/>
      <c r="B575" s="91"/>
      <c r="C575" s="91"/>
      <c r="D575" s="91"/>
      <c r="E575" s="92"/>
      <c r="F575" s="92"/>
      <c r="G575" s="92"/>
      <c r="H575" s="92"/>
    </row>
    <row r="576" ht="15.75" customHeight="1">
      <c r="A576" s="92"/>
      <c r="B576" s="91"/>
      <c r="C576" s="91"/>
      <c r="D576" s="91"/>
      <c r="E576" s="92"/>
      <c r="F576" s="92"/>
      <c r="G576" s="92"/>
      <c r="H576" s="92"/>
    </row>
    <row r="577" ht="15.75" customHeight="1">
      <c r="A577" s="92"/>
      <c r="B577" s="91"/>
      <c r="C577" s="91"/>
      <c r="D577" s="91"/>
      <c r="E577" s="92"/>
      <c r="F577" s="92"/>
      <c r="G577" s="92"/>
      <c r="H577" s="92"/>
    </row>
    <row r="578" ht="15.75" customHeight="1">
      <c r="A578" s="92"/>
      <c r="B578" s="91"/>
      <c r="C578" s="91"/>
      <c r="D578" s="91"/>
      <c r="E578" s="92"/>
      <c r="F578" s="92"/>
      <c r="G578" s="92"/>
      <c r="H578" s="92"/>
    </row>
    <row r="579" ht="15.75" customHeight="1">
      <c r="A579" s="92"/>
      <c r="B579" s="91"/>
      <c r="C579" s="91"/>
      <c r="D579" s="91"/>
      <c r="E579" s="92"/>
      <c r="F579" s="92"/>
      <c r="G579" s="92"/>
      <c r="H579" s="92"/>
    </row>
    <row r="580" ht="15.75" customHeight="1">
      <c r="A580" s="92"/>
      <c r="B580" s="91"/>
      <c r="C580" s="91"/>
      <c r="D580" s="91"/>
      <c r="E580" s="92"/>
      <c r="F580" s="92"/>
      <c r="G580" s="92"/>
      <c r="H580" s="92"/>
    </row>
    <row r="581" ht="15.75" customHeight="1">
      <c r="A581" s="92"/>
      <c r="B581" s="91"/>
      <c r="C581" s="91"/>
      <c r="D581" s="91"/>
      <c r="E581" s="92"/>
      <c r="F581" s="92"/>
      <c r="G581" s="92"/>
      <c r="H581" s="92"/>
    </row>
    <row r="582" ht="15.75" customHeight="1">
      <c r="A582" s="92"/>
      <c r="B582" s="91"/>
      <c r="C582" s="91"/>
      <c r="D582" s="91"/>
      <c r="E582" s="92"/>
      <c r="F582" s="92"/>
      <c r="G582" s="92"/>
      <c r="H582" s="92"/>
    </row>
    <row r="583" ht="15.75" customHeight="1">
      <c r="A583" s="92"/>
      <c r="B583" s="91"/>
      <c r="C583" s="91"/>
      <c r="D583" s="91"/>
      <c r="E583" s="92"/>
      <c r="F583" s="92"/>
      <c r="G583" s="92"/>
      <c r="H583" s="92"/>
    </row>
    <row r="584" ht="15.75" customHeight="1">
      <c r="A584" s="92"/>
      <c r="B584" s="91"/>
      <c r="C584" s="91"/>
      <c r="D584" s="91"/>
      <c r="E584" s="92"/>
      <c r="F584" s="92"/>
      <c r="G584" s="92"/>
      <c r="H584" s="92"/>
    </row>
    <row r="585" ht="15.75" customHeight="1">
      <c r="A585" s="92"/>
      <c r="B585" s="91"/>
      <c r="C585" s="91"/>
      <c r="D585" s="91"/>
      <c r="E585" s="92"/>
      <c r="F585" s="92"/>
      <c r="G585" s="92"/>
      <c r="H585" s="92"/>
    </row>
    <row r="586" ht="15.75" customHeight="1">
      <c r="A586" s="92"/>
      <c r="B586" s="91"/>
      <c r="C586" s="91"/>
      <c r="D586" s="91"/>
      <c r="E586" s="92"/>
      <c r="F586" s="92"/>
      <c r="G586" s="92"/>
      <c r="H586" s="92"/>
    </row>
    <row r="587" ht="15.75" customHeight="1">
      <c r="A587" s="92"/>
      <c r="B587" s="91"/>
      <c r="C587" s="91"/>
      <c r="D587" s="91"/>
      <c r="E587" s="92"/>
      <c r="F587" s="92"/>
      <c r="G587" s="92"/>
      <c r="H587" s="92"/>
    </row>
    <row r="588" ht="15.75" customHeight="1">
      <c r="A588" s="92"/>
      <c r="B588" s="91"/>
      <c r="C588" s="91"/>
      <c r="D588" s="91"/>
      <c r="E588" s="92"/>
      <c r="F588" s="92"/>
      <c r="G588" s="92"/>
      <c r="H588" s="92"/>
    </row>
    <row r="589" ht="15.75" customHeight="1">
      <c r="A589" s="92"/>
      <c r="B589" s="91"/>
      <c r="C589" s="91"/>
      <c r="D589" s="91"/>
      <c r="E589" s="92"/>
      <c r="F589" s="92"/>
      <c r="G589" s="92"/>
      <c r="H589" s="92"/>
    </row>
    <row r="590" ht="15.75" customHeight="1">
      <c r="A590" s="92"/>
      <c r="B590" s="91"/>
      <c r="C590" s="91"/>
      <c r="D590" s="91"/>
      <c r="E590" s="92"/>
      <c r="F590" s="92"/>
      <c r="G590" s="92"/>
      <c r="H590" s="92"/>
    </row>
    <row r="591" ht="15.75" customHeight="1">
      <c r="A591" s="92"/>
      <c r="B591" s="91"/>
      <c r="C591" s="91"/>
      <c r="D591" s="91"/>
      <c r="E591" s="92"/>
      <c r="F591" s="92"/>
      <c r="G591" s="92"/>
      <c r="H591" s="92"/>
    </row>
    <row r="592" ht="15.75" customHeight="1">
      <c r="A592" s="92"/>
      <c r="B592" s="91"/>
      <c r="C592" s="91"/>
      <c r="D592" s="91"/>
      <c r="E592" s="92"/>
      <c r="F592" s="92"/>
      <c r="G592" s="92"/>
      <c r="H592" s="92"/>
    </row>
    <row r="593" ht="15.75" customHeight="1">
      <c r="A593" s="92"/>
      <c r="B593" s="91"/>
      <c r="C593" s="91"/>
      <c r="D593" s="91"/>
      <c r="E593" s="92"/>
      <c r="F593" s="92"/>
      <c r="G593" s="92"/>
      <c r="H593" s="92"/>
    </row>
    <row r="594" ht="15.75" customHeight="1">
      <c r="A594" s="92"/>
      <c r="B594" s="91"/>
      <c r="C594" s="91"/>
      <c r="D594" s="91"/>
      <c r="E594" s="92"/>
      <c r="F594" s="92"/>
      <c r="G594" s="92"/>
      <c r="H594" s="92"/>
    </row>
    <row r="595" ht="15.75" customHeight="1">
      <c r="A595" s="92"/>
      <c r="B595" s="91"/>
      <c r="C595" s="91"/>
      <c r="D595" s="91"/>
      <c r="E595" s="92"/>
      <c r="F595" s="92"/>
      <c r="G595" s="92"/>
      <c r="H595" s="92"/>
    </row>
    <row r="596" ht="15.75" customHeight="1">
      <c r="A596" s="92"/>
      <c r="B596" s="91"/>
      <c r="C596" s="91"/>
      <c r="D596" s="91"/>
      <c r="E596" s="92"/>
      <c r="F596" s="92"/>
      <c r="G596" s="92"/>
      <c r="H596" s="92"/>
    </row>
    <row r="597" ht="15.75" customHeight="1">
      <c r="A597" s="92"/>
      <c r="B597" s="91"/>
      <c r="C597" s="91"/>
      <c r="D597" s="91"/>
      <c r="E597" s="92"/>
      <c r="F597" s="92"/>
      <c r="G597" s="92"/>
      <c r="H597" s="92"/>
    </row>
    <row r="598" ht="15.75" customHeight="1">
      <c r="A598" s="92"/>
      <c r="B598" s="91"/>
      <c r="C598" s="91"/>
      <c r="D598" s="91"/>
      <c r="E598" s="92"/>
      <c r="F598" s="92"/>
      <c r="G598" s="92"/>
      <c r="H598" s="92"/>
    </row>
    <row r="599" ht="15.75" customHeight="1">
      <c r="A599" s="92"/>
      <c r="B599" s="91"/>
      <c r="C599" s="91"/>
      <c r="D599" s="91"/>
      <c r="E599" s="92"/>
      <c r="F599" s="92"/>
      <c r="G599" s="92"/>
      <c r="H599" s="92"/>
    </row>
    <row r="600" ht="15.75" customHeight="1">
      <c r="A600" s="92"/>
      <c r="B600" s="91"/>
      <c r="C600" s="91"/>
      <c r="D600" s="91"/>
      <c r="E600" s="92"/>
      <c r="F600" s="92"/>
      <c r="G600" s="92"/>
      <c r="H600" s="92"/>
    </row>
    <row r="601" ht="15.75" customHeight="1">
      <c r="A601" s="92"/>
      <c r="B601" s="91"/>
      <c r="C601" s="91"/>
      <c r="D601" s="91"/>
      <c r="E601" s="92"/>
      <c r="F601" s="92"/>
      <c r="G601" s="92"/>
      <c r="H601" s="92"/>
    </row>
    <row r="602" ht="15.75" customHeight="1">
      <c r="A602" s="92"/>
      <c r="B602" s="91"/>
      <c r="C602" s="91"/>
      <c r="D602" s="91"/>
      <c r="E602" s="92"/>
      <c r="F602" s="92"/>
      <c r="G602" s="92"/>
      <c r="H602" s="92"/>
    </row>
    <row r="603" ht="15.75" customHeight="1">
      <c r="A603" s="92"/>
      <c r="B603" s="91"/>
      <c r="C603" s="91"/>
      <c r="D603" s="91"/>
      <c r="E603" s="92"/>
      <c r="F603" s="92"/>
      <c r="G603" s="92"/>
      <c r="H603" s="92"/>
    </row>
    <row r="604" ht="15.75" customHeight="1">
      <c r="A604" s="92"/>
      <c r="B604" s="91"/>
      <c r="C604" s="91"/>
      <c r="D604" s="91"/>
      <c r="E604" s="92"/>
      <c r="F604" s="92"/>
      <c r="G604" s="92"/>
      <c r="H604" s="92"/>
    </row>
    <row r="605" ht="15.75" customHeight="1">
      <c r="A605" s="92"/>
      <c r="B605" s="91"/>
      <c r="C605" s="91"/>
      <c r="D605" s="91"/>
      <c r="E605" s="92"/>
      <c r="F605" s="92"/>
      <c r="G605" s="92"/>
      <c r="H605" s="92"/>
    </row>
    <row r="606" ht="15.75" customHeight="1">
      <c r="A606" s="92"/>
      <c r="B606" s="91"/>
      <c r="C606" s="91"/>
      <c r="D606" s="91"/>
      <c r="E606" s="92"/>
      <c r="F606" s="92"/>
      <c r="G606" s="92"/>
      <c r="H606" s="92"/>
    </row>
    <row r="607" ht="15.75" customHeight="1">
      <c r="A607" s="92"/>
      <c r="B607" s="91"/>
      <c r="C607" s="91"/>
      <c r="D607" s="91"/>
      <c r="E607" s="92"/>
      <c r="F607" s="92"/>
      <c r="G607" s="92"/>
      <c r="H607" s="92"/>
    </row>
    <row r="608" ht="15.75" customHeight="1">
      <c r="A608" s="92"/>
      <c r="B608" s="91"/>
      <c r="C608" s="91"/>
      <c r="D608" s="91"/>
      <c r="E608" s="92"/>
      <c r="F608" s="92"/>
      <c r="G608" s="92"/>
      <c r="H608" s="92"/>
    </row>
    <row r="609" ht="15.75" customHeight="1">
      <c r="A609" s="92"/>
      <c r="B609" s="91"/>
      <c r="C609" s="91"/>
      <c r="D609" s="91"/>
      <c r="E609" s="92"/>
      <c r="F609" s="92"/>
      <c r="G609" s="92"/>
      <c r="H609" s="92"/>
    </row>
    <row r="610" ht="15.75" customHeight="1">
      <c r="A610" s="92"/>
      <c r="B610" s="91"/>
      <c r="C610" s="91"/>
      <c r="D610" s="91"/>
      <c r="E610" s="92"/>
      <c r="F610" s="92"/>
      <c r="G610" s="92"/>
      <c r="H610" s="92"/>
    </row>
    <row r="611" ht="15.75" customHeight="1">
      <c r="A611" s="92"/>
      <c r="B611" s="91"/>
      <c r="C611" s="91"/>
      <c r="D611" s="91"/>
      <c r="E611" s="92"/>
      <c r="F611" s="92"/>
      <c r="G611" s="92"/>
      <c r="H611" s="92"/>
    </row>
    <row r="612" ht="15.75" customHeight="1">
      <c r="A612" s="92"/>
      <c r="B612" s="91"/>
      <c r="C612" s="91"/>
      <c r="D612" s="91"/>
      <c r="E612" s="92"/>
      <c r="F612" s="92"/>
      <c r="G612" s="92"/>
      <c r="H612" s="92"/>
    </row>
    <row r="613" ht="15.75" customHeight="1">
      <c r="A613" s="92"/>
      <c r="B613" s="91"/>
      <c r="C613" s="91"/>
      <c r="D613" s="91"/>
      <c r="E613" s="92"/>
      <c r="F613" s="92"/>
      <c r="G613" s="92"/>
      <c r="H613" s="92"/>
    </row>
    <row r="614" ht="15.75" customHeight="1">
      <c r="A614" s="92"/>
      <c r="B614" s="91"/>
      <c r="C614" s="91"/>
      <c r="D614" s="91"/>
      <c r="E614" s="92"/>
      <c r="F614" s="92"/>
      <c r="G614" s="92"/>
      <c r="H614" s="92"/>
    </row>
    <row r="615" ht="15.75" customHeight="1">
      <c r="A615" s="92"/>
      <c r="B615" s="91"/>
      <c r="C615" s="91"/>
      <c r="D615" s="91"/>
      <c r="E615" s="92"/>
      <c r="F615" s="92"/>
      <c r="G615" s="92"/>
      <c r="H615" s="92"/>
    </row>
    <row r="616" ht="15.75" customHeight="1">
      <c r="A616" s="92"/>
      <c r="B616" s="91"/>
      <c r="C616" s="91"/>
      <c r="D616" s="91"/>
      <c r="E616" s="92"/>
      <c r="F616" s="92"/>
      <c r="G616" s="92"/>
      <c r="H616" s="92"/>
    </row>
    <row r="617" ht="15.75" customHeight="1">
      <c r="A617" s="92"/>
      <c r="B617" s="91"/>
      <c r="C617" s="91"/>
      <c r="D617" s="91"/>
      <c r="E617" s="92"/>
      <c r="F617" s="92"/>
      <c r="G617" s="92"/>
      <c r="H617" s="92"/>
    </row>
    <row r="618" ht="15.75" customHeight="1">
      <c r="A618" s="92"/>
      <c r="B618" s="91"/>
      <c r="C618" s="91"/>
      <c r="D618" s="91"/>
      <c r="E618" s="92"/>
      <c r="F618" s="92"/>
      <c r="G618" s="92"/>
      <c r="H618" s="92"/>
    </row>
    <row r="619" ht="15.75" customHeight="1">
      <c r="A619" s="92"/>
      <c r="B619" s="91"/>
      <c r="C619" s="91"/>
      <c r="D619" s="91"/>
      <c r="E619" s="92"/>
      <c r="F619" s="92"/>
      <c r="G619" s="92"/>
      <c r="H619" s="92"/>
    </row>
    <row r="620" ht="15.75" customHeight="1">
      <c r="A620" s="92"/>
      <c r="B620" s="91"/>
      <c r="C620" s="91"/>
      <c r="D620" s="91"/>
      <c r="E620" s="92"/>
      <c r="F620" s="92"/>
      <c r="G620" s="92"/>
      <c r="H620" s="92"/>
    </row>
    <row r="621" ht="15.75" customHeight="1">
      <c r="A621" s="92"/>
      <c r="B621" s="91"/>
      <c r="C621" s="91"/>
      <c r="D621" s="91"/>
      <c r="E621" s="92"/>
      <c r="F621" s="92"/>
      <c r="G621" s="92"/>
      <c r="H621" s="92"/>
    </row>
    <row r="622" ht="15.75" customHeight="1">
      <c r="A622" s="92"/>
      <c r="B622" s="91"/>
      <c r="C622" s="91"/>
      <c r="D622" s="91"/>
      <c r="E622" s="92"/>
      <c r="F622" s="92"/>
      <c r="G622" s="92"/>
      <c r="H622" s="92"/>
    </row>
    <row r="623" ht="15.75" customHeight="1">
      <c r="A623" s="92"/>
      <c r="B623" s="91"/>
      <c r="C623" s="91"/>
      <c r="D623" s="91"/>
      <c r="E623" s="92"/>
      <c r="F623" s="92"/>
      <c r="G623" s="92"/>
      <c r="H623" s="92"/>
    </row>
    <row r="624" ht="15.75" customHeight="1">
      <c r="A624" s="92"/>
      <c r="B624" s="91"/>
      <c r="C624" s="91"/>
      <c r="D624" s="91"/>
      <c r="E624" s="92"/>
      <c r="F624" s="92"/>
      <c r="G624" s="92"/>
      <c r="H624" s="92"/>
    </row>
    <row r="625" ht="15.75" customHeight="1">
      <c r="A625" s="92"/>
      <c r="B625" s="91"/>
      <c r="C625" s="91"/>
      <c r="D625" s="91"/>
      <c r="E625" s="92"/>
      <c r="F625" s="92"/>
      <c r="G625" s="92"/>
      <c r="H625" s="92"/>
    </row>
    <row r="626" ht="15.75" customHeight="1">
      <c r="A626" s="92"/>
      <c r="B626" s="91"/>
      <c r="C626" s="91"/>
      <c r="D626" s="91"/>
      <c r="E626" s="92"/>
      <c r="F626" s="92"/>
      <c r="G626" s="92"/>
      <c r="H626" s="92"/>
    </row>
    <row r="627" ht="15.75" customHeight="1">
      <c r="A627" s="92"/>
      <c r="B627" s="91"/>
      <c r="C627" s="91"/>
      <c r="D627" s="91"/>
      <c r="E627" s="92"/>
      <c r="F627" s="92"/>
      <c r="G627" s="92"/>
      <c r="H627" s="92"/>
    </row>
    <row r="628" ht="15.75" customHeight="1">
      <c r="A628" s="92"/>
      <c r="B628" s="91"/>
      <c r="C628" s="91"/>
      <c r="D628" s="91"/>
      <c r="E628" s="92"/>
      <c r="F628" s="92"/>
      <c r="G628" s="92"/>
      <c r="H628" s="92"/>
    </row>
    <row r="629" ht="15.75" customHeight="1">
      <c r="A629" s="92"/>
      <c r="B629" s="91"/>
      <c r="C629" s="91"/>
      <c r="D629" s="91"/>
      <c r="E629" s="92"/>
      <c r="F629" s="92"/>
      <c r="G629" s="92"/>
      <c r="H629" s="92"/>
    </row>
    <row r="630" ht="15.75" customHeight="1">
      <c r="A630" s="92"/>
      <c r="B630" s="91"/>
      <c r="C630" s="91"/>
      <c r="D630" s="91"/>
      <c r="E630" s="92"/>
      <c r="F630" s="92"/>
      <c r="G630" s="92"/>
      <c r="H630" s="92"/>
    </row>
    <row r="631" ht="15.75" customHeight="1">
      <c r="A631" s="92"/>
      <c r="B631" s="91"/>
      <c r="C631" s="91"/>
      <c r="D631" s="91"/>
      <c r="E631" s="92"/>
      <c r="F631" s="92"/>
      <c r="G631" s="92"/>
      <c r="H631" s="92"/>
    </row>
    <row r="632" ht="15.75" customHeight="1">
      <c r="A632" s="92"/>
      <c r="B632" s="91"/>
      <c r="C632" s="91"/>
      <c r="D632" s="91"/>
      <c r="E632" s="92"/>
      <c r="F632" s="92"/>
      <c r="G632" s="92"/>
      <c r="H632" s="92"/>
    </row>
    <row r="633" ht="15.75" customHeight="1">
      <c r="A633" s="92"/>
      <c r="B633" s="91"/>
      <c r="C633" s="91"/>
      <c r="D633" s="91"/>
      <c r="E633" s="92"/>
      <c r="F633" s="92"/>
      <c r="G633" s="92"/>
      <c r="H633" s="92"/>
    </row>
    <row r="634" ht="15.75" customHeight="1">
      <c r="A634" s="92"/>
      <c r="B634" s="91"/>
      <c r="C634" s="91"/>
      <c r="D634" s="91"/>
      <c r="E634" s="92"/>
      <c r="F634" s="92"/>
      <c r="G634" s="92"/>
      <c r="H634" s="92"/>
    </row>
    <row r="635" ht="15.75" customHeight="1">
      <c r="A635" s="92"/>
      <c r="B635" s="91"/>
      <c r="C635" s="91"/>
      <c r="D635" s="91"/>
      <c r="E635" s="92"/>
      <c r="F635" s="92"/>
      <c r="G635" s="92"/>
      <c r="H635" s="92"/>
    </row>
    <row r="636" ht="15.75" customHeight="1">
      <c r="A636" s="92"/>
      <c r="B636" s="91"/>
      <c r="C636" s="91"/>
      <c r="D636" s="91"/>
      <c r="E636" s="92"/>
      <c r="F636" s="92"/>
      <c r="G636" s="92"/>
      <c r="H636" s="92"/>
    </row>
    <row r="637" ht="15.75" customHeight="1">
      <c r="A637" s="92"/>
      <c r="B637" s="91"/>
      <c r="C637" s="91"/>
      <c r="D637" s="91"/>
      <c r="E637" s="92"/>
      <c r="F637" s="92"/>
      <c r="G637" s="92"/>
      <c r="H637" s="92"/>
    </row>
    <row r="638" ht="15.75" customHeight="1">
      <c r="A638" s="92"/>
      <c r="B638" s="91"/>
      <c r="C638" s="91"/>
      <c r="D638" s="91"/>
      <c r="E638" s="92"/>
      <c r="F638" s="92"/>
      <c r="G638" s="92"/>
      <c r="H638" s="92"/>
    </row>
    <row r="639" ht="15.75" customHeight="1">
      <c r="A639" s="92"/>
      <c r="B639" s="91"/>
      <c r="C639" s="91"/>
      <c r="D639" s="91"/>
      <c r="E639" s="92"/>
      <c r="F639" s="92"/>
      <c r="G639" s="92"/>
      <c r="H639" s="92"/>
    </row>
    <row r="640" ht="15.75" customHeight="1">
      <c r="A640" s="92"/>
      <c r="B640" s="91"/>
      <c r="C640" s="91"/>
      <c r="D640" s="91"/>
      <c r="E640" s="92"/>
      <c r="F640" s="92"/>
      <c r="G640" s="92"/>
      <c r="H640" s="92"/>
    </row>
    <row r="641" ht="15.75" customHeight="1">
      <c r="A641" s="92"/>
      <c r="B641" s="91"/>
      <c r="C641" s="91"/>
      <c r="D641" s="91"/>
      <c r="E641" s="92"/>
      <c r="F641" s="92"/>
      <c r="G641" s="92"/>
      <c r="H641" s="92"/>
    </row>
    <row r="642" ht="15.75" customHeight="1">
      <c r="A642" s="92"/>
      <c r="B642" s="91"/>
      <c r="C642" s="91"/>
      <c r="D642" s="91"/>
      <c r="E642" s="92"/>
      <c r="F642" s="92"/>
      <c r="G642" s="92"/>
      <c r="H642" s="92"/>
    </row>
    <row r="643" ht="15.75" customHeight="1">
      <c r="A643" s="92"/>
      <c r="B643" s="91"/>
      <c r="C643" s="91"/>
      <c r="D643" s="91"/>
      <c r="E643" s="92"/>
      <c r="F643" s="92"/>
      <c r="G643" s="92"/>
      <c r="H643" s="92"/>
    </row>
    <row r="644" ht="15.75" customHeight="1">
      <c r="A644" s="92"/>
      <c r="B644" s="91"/>
      <c r="C644" s="91"/>
      <c r="D644" s="91"/>
      <c r="E644" s="92"/>
      <c r="F644" s="92"/>
      <c r="G644" s="92"/>
      <c r="H644" s="92"/>
    </row>
    <row r="645" ht="15.75" customHeight="1">
      <c r="A645" s="92"/>
      <c r="B645" s="91"/>
      <c r="C645" s="91"/>
      <c r="D645" s="91"/>
      <c r="E645" s="92"/>
      <c r="F645" s="92"/>
      <c r="G645" s="92"/>
      <c r="H645" s="92"/>
    </row>
    <row r="646" ht="15.75" customHeight="1">
      <c r="A646" s="92"/>
      <c r="B646" s="91"/>
      <c r="C646" s="91"/>
      <c r="D646" s="91"/>
      <c r="E646" s="92"/>
      <c r="F646" s="92"/>
      <c r="G646" s="92"/>
      <c r="H646" s="92"/>
    </row>
    <row r="647" ht="15.75" customHeight="1">
      <c r="A647" s="92"/>
      <c r="B647" s="91"/>
      <c r="C647" s="91"/>
      <c r="D647" s="91"/>
      <c r="E647" s="92"/>
      <c r="F647" s="92"/>
      <c r="G647" s="92"/>
      <c r="H647" s="92"/>
    </row>
    <row r="648" ht="15.75" customHeight="1">
      <c r="A648" s="92"/>
      <c r="B648" s="91"/>
      <c r="C648" s="91"/>
      <c r="D648" s="91"/>
      <c r="E648" s="92"/>
      <c r="F648" s="92"/>
      <c r="G648" s="92"/>
      <c r="H648" s="92"/>
    </row>
    <row r="649" ht="15.75" customHeight="1">
      <c r="A649" s="92"/>
      <c r="B649" s="91"/>
      <c r="C649" s="91"/>
      <c r="D649" s="91"/>
      <c r="E649" s="92"/>
      <c r="F649" s="92"/>
      <c r="G649" s="92"/>
      <c r="H649" s="92"/>
    </row>
    <row r="650" ht="15.75" customHeight="1">
      <c r="A650" s="92"/>
      <c r="B650" s="91"/>
      <c r="C650" s="91"/>
      <c r="D650" s="91"/>
      <c r="E650" s="92"/>
      <c r="F650" s="92"/>
      <c r="G650" s="92"/>
      <c r="H650" s="92"/>
    </row>
    <row r="651" ht="15.75" customHeight="1">
      <c r="A651" s="92"/>
      <c r="B651" s="91"/>
      <c r="C651" s="91"/>
      <c r="D651" s="91"/>
      <c r="E651" s="92"/>
      <c r="F651" s="92"/>
      <c r="G651" s="92"/>
      <c r="H651" s="92"/>
    </row>
    <row r="652" ht="15.75" customHeight="1">
      <c r="A652" s="92"/>
      <c r="B652" s="91"/>
      <c r="C652" s="91"/>
      <c r="D652" s="91"/>
      <c r="E652" s="92"/>
      <c r="F652" s="92"/>
      <c r="G652" s="92"/>
      <c r="H652" s="92"/>
    </row>
    <row r="653" ht="15.75" customHeight="1">
      <c r="A653" s="92"/>
      <c r="B653" s="91"/>
      <c r="C653" s="91"/>
      <c r="D653" s="91"/>
      <c r="E653" s="92"/>
      <c r="F653" s="92"/>
      <c r="G653" s="92"/>
      <c r="H653" s="92"/>
    </row>
    <row r="654" ht="15.75" customHeight="1">
      <c r="A654" s="92"/>
      <c r="B654" s="91"/>
      <c r="C654" s="91"/>
      <c r="D654" s="91"/>
      <c r="E654" s="92"/>
      <c r="F654" s="92"/>
      <c r="G654" s="92"/>
      <c r="H654" s="92"/>
    </row>
    <row r="655" ht="15.75" customHeight="1">
      <c r="A655" s="92"/>
      <c r="B655" s="91"/>
      <c r="C655" s="91"/>
      <c r="D655" s="91"/>
      <c r="E655" s="92"/>
      <c r="F655" s="92"/>
      <c r="G655" s="92"/>
      <c r="H655" s="92"/>
    </row>
    <row r="656" ht="15.75" customHeight="1">
      <c r="A656" s="92"/>
      <c r="B656" s="91"/>
      <c r="C656" s="91"/>
      <c r="D656" s="91"/>
      <c r="E656" s="92"/>
      <c r="F656" s="92"/>
      <c r="G656" s="92"/>
      <c r="H656" s="92"/>
    </row>
    <row r="657" ht="15.75" customHeight="1">
      <c r="A657" s="92"/>
      <c r="B657" s="91"/>
      <c r="C657" s="91"/>
      <c r="D657" s="91"/>
      <c r="E657" s="92"/>
      <c r="F657" s="92"/>
      <c r="G657" s="92"/>
      <c r="H657" s="92"/>
    </row>
    <row r="658" ht="15.75" customHeight="1">
      <c r="A658" s="92"/>
      <c r="B658" s="91"/>
      <c r="C658" s="91"/>
      <c r="D658" s="91"/>
      <c r="E658" s="92"/>
      <c r="F658" s="92"/>
      <c r="G658" s="92"/>
      <c r="H658" s="92"/>
    </row>
    <row r="659" ht="15.75" customHeight="1">
      <c r="A659" s="92"/>
      <c r="B659" s="91"/>
      <c r="C659" s="91"/>
      <c r="D659" s="91"/>
      <c r="E659" s="92"/>
      <c r="F659" s="92"/>
      <c r="G659" s="92"/>
      <c r="H659" s="92"/>
    </row>
    <row r="660" ht="15.75" customHeight="1">
      <c r="A660" s="92"/>
      <c r="B660" s="91"/>
      <c r="C660" s="91"/>
      <c r="D660" s="91"/>
      <c r="E660" s="92"/>
      <c r="F660" s="92"/>
      <c r="G660" s="92"/>
      <c r="H660" s="92"/>
    </row>
    <row r="661" ht="15.75" customHeight="1">
      <c r="A661" s="92"/>
      <c r="B661" s="91"/>
      <c r="C661" s="91"/>
      <c r="D661" s="91"/>
      <c r="E661" s="92"/>
      <c r="F661" s="92"/>
      <c r="G661" s="92"/>
      <c r="H661" s="92"/>
    </row>
    <row r="662" ht="15.75" customHeight="1">
      <c r="A662" s="92"/>
      <c r="B662" s="91"/>
      <c r="C662" s="91"/>
      <c r="D662" s="91"/>
      <c r="E662" s="92"/>
      <c r="F662" s="92"/>
      <c r="G662" s="92"/>
      <c r="H662" s="92"/>
    </row>
    <row r="663" ht="15.75" customHeight="1">
      <c r="A663" s="92"/>
      <c r="B663" s="91"/>
      <c r="C663" s="91"/>
      <c r="D663" s="91"/>
      <c r="E663" s="92"/>
      <c r="F663" s="92"/>
      <c r="G663" s="92"/>
      <c r="H663" s="92"/>
    </row>
    <row r="664" ht="15.75" customHeight="1">
      <c r="A664" s="92"/>
      <c r="B664" s="91"/>
      <c r="C664" s="91"/>
      <c r="D664" s="91"/>
      <c r="E664" s="92"/>
      <c r="F664" s="92"/>
      <c r="G664" s="92"/>
      <c r="H664" s="92"/>
    </row>
    <row r="665" ht="15.75" customHeight="1">
      <c r="A665" s="92"/>
      <c r="B665" s="91"/>
      <c r="C665" s="91"/>
      <c r="D665" s="91"/>
      <c r="E665" s="92"/>
      <c r="F665" s="92"/>
      <c r="G665" s="92"/>
      <c r="H665" s="92"/>
    </row>
    <row r="666" ht="15.75" customHeight="1">
      <c r="A666" s="92"/>
      <c r="B666" s="91"/>
      <c r="C666" s="91"/>
      <c r="D666" s="91"/>
      <c r="E666" s="92"/>
      <c r="F666" s="92"/>
      <c r="G666" s="92"/>
      <c r="H666" s="92"/>
    </row>
    <row r="667" ht="15.75" customHeight="1">
      <c r="A667" s="92"/>
      <c r="B667" s="91"/>
      <c r="C667" s="91"/>
      <c r="D667" s="91"/>
      <c r="E667" s="92"/>
      <c r="F667" s="92"/>
      <c r="G667" s="92"/>
      <c r="H667" s="92"/>
    </row>
    <row r="668" ht="15.75" customHeight="1">
      <c r="A668" s="92"/>
      <c r="B668" s="91"/>
      <c r="C668" s="91"/>
      <c r="D668" s="91"/>
      <c r="E668" s="92"/>
      <c r="F668" s="92"/>
      <c r="G668" s="92"/>
      <c r="H668" s="92"/>
    </row>
    <row r="669" ht="15.75" customHeight="1">
      <c r="A669" s="92"/>
      <c r="B669" s="91"/>
      <c r="C669" s="91"/>
      <c r="D669" s="91"/>
      <c r="E669" s="92"/>
      <c r="F669" s="92"/>
      <c r="G669" s="92"/>
      <c r="H669" s="92"/>
    </row>
    <row r="670" ht="15.75" customHeight="1">
      <c r="A670" s="92"/>
      <c r="B670" s="91"/>
      <c r="C670" s="91"/>
      <c r="D670" s="91"/>
      <c r="E670" s="92"/>
      <c r="F670" s="92"/>
      <c r="G670" s="92"/>
      <c r="H670" s="92"/>
    </row>
    <row r="671" ht="15.75" customHeight="1">
      <c r="A671" s="92"/>
      <c r="B671" s="91"/>
      <c r="C671" s="91"/>
      <c r="D671" s="91"/>
      <c r="E671" s="92"/>
      <c r="F671" s="92"/>
      <c r="G671" s="92"/>
      <c r="H671" s="92"/>
    </row>
    <row r="672" ht="15.75" customHeight="1">
      <c r="A672" s="92"/>
      <c r="B672" s="91"/>
      <c r="C672" s="91"/>
      <c r="D672" s="91"/>
      <c r="E672" s="92"/>
      <c r="F672" s="92"/>
      <c r="G672" s="92"/>
      <c r="H672" s="92"/>
    </row>
    <row r="673" ht="15.75" customHeight="1">
      <c r="A673" s="92"/>
      <c r="B673" s="91"/>
      <c r="C673" s="91"/>
      <c r="D673" s="91"/>
      <c r="E673" s="92"/>
      <c r="F673" s="92"/>
      <c r="G673" s="92"/>
      <c r="H673" s="92"/>
    </row>
    <row r="674" ht="15.75" customHeight="1">
      <c r="A674" s="92"/>
      <c r="B674" s="91"/>
      <c r="C674" s="91"/>
      <c r="D674" s="91"/>
      <c r="E674" s="92"/>
      <c r="F674" s="92"/>
      <c r="G674" s="92"/>
      <c r="H674" s="92"/>
    </row>
    <row r="675" ht="15.75" customHeight="1">
      <c r="A675" s="92"/>
      <c r="B675" s="91"/>
      <c r="C675" s="91"/>
      <c r="D675" s="91"/>
      <c r="E675" s="92"/>
      <c r="F675" s="92"/>
      <c r="G675" s="92"/>
      <c r="H675" s="92"/>
    </row>
    <row r="676" ht="15.75" customHeight="1">
      <c r="A676" s="92"/>
      <c r="B676" s="91"/>
      <c r="C676" s="91"/>
      <c r="D676" s="91"/>
      <c r="E676" s="92"/>
      <c r="F676" s="92"/>
      <c r="G676" s="92"/>
      <c r="H676" s="92"/>
    </row>
    <row r="677" ht="15.75" customHeight="1">
      <c r="A677" s="92"/>
      <c r="B677" s="91"/>
      <c r="C677" s="91"/>
      <c r="D677" s="91"/>
      <c r="E677" s="92"/>
      <c r="F677" s="92"/>
      <c r="G677" s="92"/>
      <c r="H677" s="92"/>
    </row>
    <row r="678" ht="15.75" customHeight="1">
      <c r="A678" s="92"/>
      <c r="B678" s="91"/>
      <c r="C678" s="91"/>
      <c r="D678" s="91"/>
      <c r="E678" s="92"/>
      <c r="F678" s="92"/>
      <c r="G678" s="92"/>
      <c r="H678" s="92"/>
    </row>
    <row r="679" ht="15.75" customHeight="1">
      <c r="A679" s="92"/>
      <c r="B679" s="91"/>
      <c r="C679" s="91"/>
      <c r="D679" s="91"/>
      <c r="E679" s="92"/>
      <c r="F679" s="92"/>
      <c r="G679" s="92"/>
      <c r="H679" s="92"/>
    </row>
    <row r="680" ht="15.75" customHeight="1">
      <c r="A680" s="92"/>
      <c r="B680" s="91"/>
      <c r="C680" s="91"/>
      <c r="D680" s="91"/>
      <c r="E680" s="92"/>
      <c r="F680" s="92"/>
      <c r="G680" s="92"/>
      <c r="H680" s="92"/>
    </row>
    <row r="681" ht="15.75" customHeight="1">
      <c r="A681" s="92"/>
      <c r="B681" s="91"/>
      <c r="C681" s="91"/>
      <c r="D681" s="91"/>
      <c r="E681" s="92"/>
      <c r="F681" s="92"/>
      <c r="G681" s="92"/>
      <c r="H681" s="92"/>
    </row>
    <row r="682" ht="15.75" customHeight="1">
      <c r="A682" s="92"/>
      <c r="B682" s="91"/>
      <c r="C682" s="91"/>
      <c r="D682" s="91"/>
      <c r="E682" s="92"/>
      <c r="F682" s="92"/>
      <c r="G682" s="92"/>
      <c r="H682" s="92"/>
    </row>
    <row r="683" ht="15.75" customHeight="1">
      <c r="A683" s="92"/>
      <c r="B683" s="91"/>
      <c r="C683" s="91"/>
      <c r="D683" s="91"/>
      <c r="E683" s="92"/>
      <c r="F683" s="92"/>
      <c r="G683" s="92"/>
      <c r="H683" s="92"/>
    </row>
    <row r="684" ht="15.75" customHeight="1">
      <c r="A684" s="92"/>
      <c r="B684" s="91"/>
      <c r="C684" s="91"/>
      <c r="D684" s="91"/>
      <c r="E684" s="92"/>
      <c r="F684" s="92"/>
      <c r="G684" s="92"/>
      <c r="H684" s="92"/>
    </row>
    <row r="685" ht="15.75" customHeight="1">
      <c r="A685" s="92"/>
      <c r="B685" s="91"/>
      <c r="C685" s="91"/>
      <c r="D685" s="91"/>
      <c r="E685" s="92"/>
      <c r="F685" s="92"/>
      <c r="G685" s="92"/>
      <c r="H685" s="92"/>
    </row>
    <row r="686" ht="15.75" customHeight="1">
      <c r="A686" s="92"/>
      <c r="B686" s="91"/>
      <c r="C686" s="91"/>
      <c r="D686" s="91"/>
      <c r="E686" s="92"/>
      <c r="F686" s="92"/>
      <c r="G686" s="92"/>
      <c r="H686" s="92"/>
    </row>
    <row r="687" ht="15.75" customHeight="1">
      <c r="A687" s="92"/>
      <c r="B687" s="91"/>
      <c r="C687" s="91"/>
      <c r="D687" s="91"/>
      <c r="E687" s="92"/>
      <c r="F687" s="92"/>
      <c r="G687" s="92"/>
      <c r="H687" s="92"/>
    </row>
    <row r="688" ht="15.75" customHeight="1">
      <c r="A688" s="92"/>
      <c r="B688" s="91"/>
      <c r="C688" s="91"/>
      <c r="D688" s="91"/>
      <c r="E688" s="92"/>
      <c r="F688" s="92"/>
      <c r="G688" s="92"/>
      <c r="H688" s="92"/>
    </row>
    <row r="689" ht="15.75" customHeight="1">
      <c r="A689" s="92"/>
      <c r="B689" s="91"/>
      <c r="C689" s="91"/>
      <c r="D689" s="91"/>
      <c r="E689" s="92"/>
      <c r="F689" s="92"/>
      <c r="G689" s="92"/>
      <c r="H689" s="92"/>
    </row>
    <row r="690" ht="15.75" customHeight="1">
      <c r="A690" s="92"/>
      <c r="B690" s="91"/>
      <c r="C690" s="91"/>
      <c r="D690" s="91"/>
      <c r="E690" s="92"/>
      <c r="F690" s="92"/>
      <c r="G690" s="92"/>
      <c r="H690" s="92"/>
    </row>
    <row r="691" ht="15.75" customHeight="1">
      <c r="A691" s="92"/>
      <c r="B691" s="91"/>
      <c r="C691" s="91"/>
      <c r="D691" s="91"/>
      <c r="E691" s="92"/>
      <c r="F691" s="92"/>
      <c r="G691" s="92"/>
      <c r="H691" s="92"/>
    </row>
    <row r="692" ht="15.75" customHeight="1">
      <c r="A692" s="92"/>
      <c r="B692" s="91"/>
      <c r="C692" s="91"/>
      <c r="D692" s="91"/>
      <c r="E692" s="92"/>
      <c r="F692" s="92"/>
      <c r="G692" s="92"/>
      <c r="H692" s="92"/>
    </row>
    <row r="693" ht="15.75" customHeight="1">
      <c r="A693" s="92"/>
      <c r="B693" s="91"/>
      <c r="C693" s="91"/>
      <c r="D693" s="91"/>
      <c r="E693" s="92"/>
      <c r="F693" s="92"/>
      <c r="G693" s="92"/>
      <c r="H693" s="92"/>
    </row>
    <row r="694" ht="15.75" customHeight="1">
      <c r="A694" s="92"/>
      <c r="B694" s="91"/>
      <c r="C694" s="91"/>
      <c r="D694" s="91"/>
      <c r="E694" s="92"/>
      <c r="F694" s="92"/>
      <c r="G694" s="92"/>
      <c r="H694" s="92"/>
    </row>
    <row r="695" ht="15.75" customHeight="1">
      <c r="A695" s="92"/>
      <c r="B695" s="91"/>
      <c r="C695" s="91"/>
      <c r="D695" s="91"/>
      <c r="E695" s="92"/>
      <c r="F695" s="92"/>
      <c r="G695" s="92"/>
      <c r="H695" s="92"/>
    </row>
    <row r="696" ht="15.75" customHeight="1">
      <c r="A696" s="92"/>
      <c r="B696" s="91"/>
      <c r="C696" s="91"/>
      <c r="D696" s="91"/>
      <c r="E696" s="92"/>
      <c r="F696" s="92"/>
      <c r="G696" s="92"/>
      <c r="H696" s="92"/>
    </row>
    <row r="697" ht="15.75" customHeight="1">
      <c r="A697" s="92"/>
      <c r="B697" s="91"/>
      <c r="C697" s="91"/>
      <c r="D697" s="91"/>
      <c r="E697" s="92"/>
      <c r="F697" s="92"/>
      <c r="G697" s="92"/>
      <c r="H697" s="92"/>
    </row>
    <row r="698" ht="15.75" customHeight="1">
      <c r="A698" s="92"/>
      <c r="B698" s="91"/>
      <c r="C698" s="91"/>
      <c r="D698" s="91"/>
      <c r="E698" s="92"/>
      <c r="F698" s="92"/>
      <c r="G698" s="92"/>
      <c r="H698" s="92"/>
    </row>
    <row r="699" ht="15.75" customHeight="1">
      <c r="A699" s="92"/>
      <c r="B699" s="91"/>
      <c r="C699" s="91"/>
      <c r="D699" s="91"/>
      <c r="E699" s="92"/>
      <c r="F699" s="92"/>
      <c r="G699" s="92"/>
      <c r="H699" s="92"/>
    </row>
    <row r="700" ht="15.75" customHeight="1">
      <c r="A700" s="92"/>
      <c r="B700" s="91"/>
      <c r="C700" s="91"/>
      <c r="D700" s="91"/>
      <c r="E700" s="92"/>
      <c r="F700" s="92"/>
      <c r="G700" s="92"/>
      <c r="H700" s="92"/>
    </row>
    <row r="701" ht="15.75" customHeight="1">
      <c r="A701" s="92"/>
      <c r="B701" s="91"/>
      <c r="C701" s="91"/>
      <c r="D701" s="91"/>
      <c r="E701" s="92"/>
      <c r="F701" s="92"/>
      <c r="G701" s="92"/>
      <c r="H701" s="92"/>
    </row>
    <row r="702" ht="15.75" customHeight="1">
      <c r="A702" s="92"/>
      <c r="B702" s="91"/>
      <c r="C702" s="91"/>
      <c r="D702" s="91"/>
      <c r="E702" s="92"/>
      <c r="F702" s="92"/>
      <c r="G702" s="92"/>
      <c r="H702" s="92"/>
    </row>
    <row r="703" ht="15.75" customHeight="1">
      <c r="A703" s="92"/>
      <c r="B703" s="91"/>
      <c r="C703" s="91"/>
      <c r="D703" s="91"/>
      <c r="E703" s="92"/>
      <c r="F703" s="92"/>
      <c r="G703" s="92"/>
      <c r="H703" s="92"/>
    </row>
    <row r="704" ht="15.75" customHeight="1">
      <c r="A704" s="92"/>
      <c r="B704" s="91"/>
      <c r="C704" s="91"/>
      <c r="D704" s="91"/>
      <c r="E704" s="92"/>
      <c r="F704" s="92"/>
      <c r="G704" s="92"/>
      <c r="H704" s="92"/>
    </row>
    <row r="705" ht="15.75" customHeight="1">
      <c r="A705" s="92"/>
      <c r="B705" s="91"/>
      <c r="C705" s="91"/>
      <c r="D705" s="91"/>
      <c r="E705" s="92"/>
      <c r="F705" s="92"/>
      <c r="G705" s="92"/>
      <c r="H705" s="92"/>
    </row>
    <row r="706" ht="15.75" customHeight="1">
      <c r="A706" s="92"/>
      <c r="B706" s="91"/>
      <c r="C706" s="91"/>
      <c r="D706" s="91"/>
      <c r="E706" s="92"/>
      <c r="F706" s="92"/>
      <c r="G706" s="92"/>
      <c r="H706" s="92"/>
    </row>
    <row r="707" ht="15.75" customHeight="1">
      <c r="A707" s="92"/>
      <c r="B707" s="91"/>
      <c r="C707" s="91"/>
      <c r="D707" s="91"/>
      <c r="E707" s="92"/>
      <c r="F707" s="92"/>
      <c r="G707" s="92"/>
      <c r="H707" s="92"/>
    </row>
    <row r="708" ht="15.75" customHeight="1">
      <c r="A708" s="92"/>
      <c r="B708" s="91"/>
      <c r="C708" s="91"/>
      <c r="D708" s="91"/>
      <c r="E708" s="92"/>
      <c r="F708" s="92"/>
      <c r="G708" s="92"/>
      <c r="H708" s="92"/>
    </row>
    <row r="709" ht="15.75" customHeight="1">
      <c r="A709" s="92"/>
      <c r="B709" s="91"/>
      <c r="C709" s="91"/>
      <c r="D709" s="91"/>
      <c r="E709" s="92"/>
      <c r="F709" s="92"/>
      <c r="G709" s="92"/>
      <c r="H709" s="92"/>
    </row>
    <row r="710" ht="15.75" customHeight="1">
      <c r="A710" s="92"/>
      <c r="B710" s="91"/>
      <c r="C710" s="91"/>
      <c r="D710" s="91"/>
      <c r="E710" s="92"/>
      <c r="F710" s="92"/>
      <c r="G710" s="92"/>
      <c r="H710" s="92"/>
    </row>
    <row r="711" ht="15.75" customHeight="1">
      <c r="A711" s="92"/>
      <c r="B711" s="91"/>
      <c r="C711" s="91"/>
      <c r="D711" s="91"/>
      <c r="E711" s="92"/>
      <c r="F711" s="92"/>
      <c r="G711" s="92"/>
      <c r="H711" s="92"/>
    </row>
    <row r="712" ht="15.75" customHeight="1">
      <c r="A712" s="92"/>
      <c r="B712" s="91"/>
      <c r="C712" s="91"/>
      <c r="D712" s="91"/>
      <c r="E712" s="92"/>
      <c r="F712" s="92"/>
      <c r="G712" s="92"/>
      <c r="H712" s="92"/>
    </row>
    <row r="713" ht="15.75" customHeight="1">
      <c r="A713" s="92"/>
      <c r="B713" s="91"/>
      <c r="C713" s="91"/>
      <c r="D713" s="91"/>
      <c r="E713" s="92"/>
      <c r="F713" s="92"/>
      <c r="G713" s="92"/>
      <c r="H713" s="92"/>
    </row>
    <row r="714" ht="15.75" customHeight="1">
      <c r="A714" s="92"/>
      <c r="B714" s="91"/>
      <c r="C714" s="91"/>
      <c r="D714" s="91"/>
      <c r="E714" s="92"/>
      <c r="F714" s="92"/>
      <c r="G714" s="92"/>
      <c r="H714" s="92"/>
    </row>
    <row r="715" ht="15.75" customHeight="1">
      <c r="A715" s="92"/>
      <c r="B715" s="91"/>
      <c r="C715" s="91"/>
      <c r="D715" s="91"/>
      <c r="E715" s="92"/>
      <c r="F715" s="92"/>
      <c r="G715" s="92"/>
      <c r="H715" s="92"/>
    </row>
    <row r="716" ht="15.75" customHeight="1">
      <c r="A716" s="92"/>
      <c r="B716" s="91"/>
      <c r="C716" s="91"/>
      <c r="D716" s="91"/>
      <c r="E716" s="92"/>
      <c r="F716" s="92"/>
      <c r="G716" s="92"/>
      <c r="H716" s="92"/>
    </row>
    <row r="717" ht="15.75" customHeight="1">
      <c r="A717" s="92"/>
      <c r="B717" s="91"/>
      <c r="C717" s="91"/>
      <c r="D717" s="91"/>
      <c r="E717" s="92"/>
      <c r="F717" s="92"/>
      <c r="G717" s="92"/>
      <c r="H717" s="92"/>
    </row>
    <row r="718" ht="15.75" customHeight="1">
      <c r="A718" s="92"/>
      <c r="B718" s="91"/>
      <c r="C718" s="91"/>
      <c r="D718" s="91"/>
      <c r="E718" s="92"/>
      <c r="F718" s="92"/>
      <c r="G718" s="92"/>
      <c r="H718" s="92"/>
    </row>
    <row r="719" ht="15.75" customHeight="1">
      <c r="A719" s="92"/>
      <c r="B719" s="91"/>
      <c r="C719" s="91"/>
      <c r="D719" s="91"/>
      <c r="E719" s="92"/>
      <c r="F719" s="92"/>
      <c r="G719" s="92"/>
      <c r="H719" s="92"/>
    </row>
    <row r="720" ht="15.75" customHeight="1">
      <c r="A720" s="92"/>
      <c r="B720" s="91"/>
      <c r="C720" s="91"/>
      <c r="D720" s="91"/>
      <c r="E720" s="92"/>
      <c r="F720" s="92"/>
      <c r="G720" s="92"/>
      <c r="H720" s="92"/>
    </row>
    <row r="721" ht="15.75" customHeight="1">
      <c r="A721" s="92"/>
      <c r="B721" s="91"/>
      <c r="C721" s="91"/>
      <c r="D721" s="91"/>
      <c r="E721" s="92"/>
      <c r="F721" s="92"/>
      <c r="G721" s="92"/>
      <c r="H721" s="92"/>
    </row>
    <row r="722" ht="15.75" customHeight="1">
      <c r="A722" s="92"/>
      <c r="B722" s="91"/>
      <c r="C722" s="91"/>
      <c r="D722" s="91"/>
      <c r="E722" s="92"/>
      <c r="F722" s="92"/>
      <c r="G722" s="92"/>
      <c r="H722" s="92"/>
    </row>
    <row r="723" ht="15.75" customHeight="1">
      <c r="A723" s="92"/>
      <c r="B723" s="91"/>
      <c r="C723" s="91"/>
      <c r="D723" s="91"/>
      <c r="E723" s="92"/>
      <c r="F723" s="92"/>
      <c r="G723" s="92"/>
      <c r="H723" s="92"/>
    </row>
    <row r="724" ht="15.75" customHeight="1">
      <c r="A724" s="92"/>
      <c r="B724" s="91"/>
      <c r="C724" s="91"/>
      <c r="D724" s="91"/>
      <c r="E724" s="92"/>
      <c r="F724" s="92"/>
      <c r="G724" s="92"/>
      <c r="H724" s="92"/>
    </row>
    <row r="725" ht="15.75" customHeight="1">
      <c r="A725" s="92"/>
      <c r="B725" s="91"/>
      <c r="C725" s="91"/>
      <c r="D725" s="91"/>
      <c r="E725" s="92"/>
      <c r="F725" s="92"/>
      <c r="G725" s="92"/>
      <c r="H725" s="92"/>
    </row>
    <row r="726" ht="15.75" customHeight="1">
      <c r="A726" s="92"/>
      <c r="B726" s="91"/>
      <c r="C726" s="91"/>
      <c r="D726" s="91"/>
      <c r="E726" s="92"/>
      <c r="F726" s="92"/>
      <c r="G726" s="92"/>
      <c r="H726" s="92"/>
    </row>
    <row r="727" ht="15.75" customHeight="1">
      <c r="A727" s="92"/>
      <c r="B727" s="91"/>
      <c r="C727" s="91"/>
      <c r="D727" s="91"/>
      <c r="E727" s="92"/>
      <c r="F727" s="92"/>
      <c r="G727" s="92"/>
      <c r="H727" s="92"/>
    </row>
    <row r="728" ht="15.75" customHeight="1">
      <c r="A728" s="92"/>
      <c r="B728" s="91"/>
      <c r="C728" s="91"/>
      <c r="D728" s="91"/>
      <c r="E728" s="92"/>
      <c r="F728" s="92"/>
      <c r="G728" s="92"/>
      <c r="H728" s="92"/>
    </row>
    <row r="729" ht="15.75" customHeight="1">
      <c r="A729" s="92"/>
      <c r="B729" s="91"/>
      <c r="C729" s="91"/>
      <c r="D729" s="91"/>
      <c r="E729" s="92"/>
      <c r="F729" s="92"/>
      <c r="G729" s="92"/>
      <c r="H729" s="92"/>
    </row>
    <row r="730" ht="15.75" customHeight="1">
      <c r="A730" s="92"/>
      <c r="B730" s="91"/>
      <c r="C730" s="91"/>
      <c r="D730" s="91"/>
      <c r="E730" s="92"/>
      <c r="F730" s="92"/>
      <c r="G730" s="92"/>
      <c r="H730" s="92"/>
    </row>
    <row r="731" ht="15.75" customHeight="1">
      <c r="A731" s="92"/>
      <c r="B731" s="91"/>
      <c r="C731" s="91"/>
      <c r="D731" s="91"/>
      <c r="E731" s="92"/>
      <c r="F731" s="92"/>
      <c r="G731" s="92"/>
      <c r="H731" s="92"/>
    </row>
    <row r="732" ht="15.75" customHeight="1">
      <c r="A732" s="92"/>
      <c r="B732" s="91"/>
      <c r="C732" s="91"/>
      <c r="D732" s="91"/>
      <c r="E732" s="92"/>
      <c r="F732" s="92"/>
      <c r="G732" s="92"/>
      <c r="H732" s="92"/>
    </row>
    <row r="733" ht="15.75" customHeight="1">
      <c r="A733" s="92"/>
      <c r="B733" s="91"/>
      <c r="C733" s="91"/>
      <c r="D733" s="91"/>
      <c r="E733" s="92"/>
      <c r="F733" s="92"/>
      <c r="G733" s="92"/>
      <c r="H733" s="92"/>
    </row>
    <row r="734" ht="15.75" customHeight="1">
      <c r="A734" s="92"/>
      <c r="B734" s="91"/>
      <c r="C734" s="91"/>
      <c r="D734" s="91"/>
      <c r="E734" s="92"/>
      <c r="F734" s="92"/>
      <c r="G734" s="92"/>
      <c r="H734" s="92"/>
    </row>
    <row r="735" ht="15.75" customHeight="1">
      <c r="A735" s="92"/>
      <c r="B735" s="91"/>
      <c r="C735" s="91"/>
      <c r="D735" s="91"/>
      <c r="E735" s="92"/>
      <c r="F735" s="92"/>
      <c r="G735" s="92"/>
      <c r="H735" s="92"/>
    </row>
    <row r="736" ht="15.75" customHeight="1">
      <c r="A736" s="92"/>
      <c r="B736" s="91"/>
      <c r="C736" s="91"/>
      <c r="D736" s="91"/>
      <c r="E736" s="92"/>
      <c r="F736" s="92"/>
      <c r="G736" s="92"/>
      <c r="H736" s="92"/>
    </row>
    <row r="737" ht="15.75" customHeight="1">
      <c r="A737" s="92"/>
      <c r="B737" s="91"/>
      <c r="C737" s="91"/>
      <c r="D737" s="91"/>
      <c r="E737" s="92"/>
      <c r="F737" s="92"/>
      <c r="G737" s="92"/>
      <c r="H737" s="92"/>
    </row>
    <row r="738" ht="15.75" customHeight="1">
      <c r="A738" s="92"/>
      <c r="B738" s="91"/>
      <c r="C738" s="91"/>
      <c r="D738" s="91"/>
      <c r="E738" s="92"/>
      <c r="F738" s="92"/>
      <c r="G738" s="92"/>
      <c r="H738" s="92"/>
    </row>
    <row r="739" ht="15.75" customHeight="1">
      <c r="A739" s="92"/>
      <c r="B739" s="91"/>
      <c r="C739" s="91"/>
      <c r="D739" s="91"/>
      <c r="E739" s="92"/>
      <c r="F739" s="92"/>
      <c r="G739" s="92"/>
      <c r="H739" s="92"/>
    </row>
    <row r="740" ht="15.75" customHeight="1">
      <c r="A740" s="92"/>
      <c r="B740" s="91"/>
      <c r="C740" s="91"/>
      <c r="D740" s="91"/>
      <c r="E740" s="92"/>
      <c r="F740" s="92"/>
      <c r="G740" s="92"/>
      <c r="H740" s="92"/>
    </row>
    <row r="741" ht="15.75" customHeight="1">
      <c r="A741" s="92"/>
      <c r="B741" s="91"/>
      <c r="C741" s="91"/>
      <c r="D741" s="91"/>
      <c r="E741" s="92"/>
      <c r="F741" s="92"/>
      <c r="G741" s="92"/>
      <c r="H741" s="92"/>
    </row>
    <row r="742" ht="15.75" customHeight="1">
      <c r="A742" s="92"/>
      <c r="B742" s="91"/>
      <c r="C742" s="91"/>
      <c r="D742" s="91"/>
      <c r="E742" s="92"/>
      <c r="F742" s="92"/>
      <c r="G742" s="92"/>
      <c r="H742" s="92"/>
    </row>
    <row r="743" ht="15.75" customHeight="1">
      <c r="A743" s="92"/>
      <c r="B743" s="91"/>
      <c r="C743" s="91"/>
      <c r="D743" s="91"/>
      <c r="E743" s="92"/>
      <c r="F743" s="92"/>
      <c r="G743" s="92"/>
      <c r="H743" s="92"/>
    </row>
    <row r="744" ht="15.75" customHeight="1">
      <c r="A744" s="92"/>
      <c r="B744" s="91"/>
      <c r="C744" s="91"/>
      <c r="D744" s="91"/>
      <c r="E744" s="92"/>
      <c r="F744" s="92"/>
      <c r="G744" s="92"/>
      <c r="H744" s="92"/>
    </row>
    <row r="745" ht="15.75" customHeight="1">
      <c r="A745" s="92"/>
      <c r="B745" s="91"/>
      <c r="C745" s="91"/>
      <c r="D745" s="91"/>
      <c r="E745" s="92"/>
      <c r="F745" s="92"/>
      <c r="G745" s="92"/>
      <c r="H745" s="92"/>
    </row>
    <row r="746" ht="15.75" customHeight="1">
      <c r="A746" s="92"/>
      <c r="B746" s="91"/>
      <c r="C746" s="91"/>
      <c r="D746" s="91"/>
      <c r="E746" s="92"/>
      <c r="F746" s="92"/>
      <c r="G746" s="92"/>
      <c r="H746" s="92"/>
    </row>
    <row r="747" ht="15.75" customHeight="1">
      <c r="A747" s="92"/>
      <c r="B747" s="91"/>
      <c r="C747" s="91"/>
      <c r="D747" s="91"/>
      <c r="E747" s="92"/>
      <c r="F747" s="92"/>
      <c r="G747" s="92"/>
      <c r="H747" s="92"/>
    </row>
    <row r="748" ht="15.75" customHeight="1">
      <c r="A748" s="92"/>
      <c r="B748" s="91"/>
      <c r="C748" s="91"/>
      <c r="D748" s="91"/>
      <c r="E748" s="92"/>
      <c r="F748" s="92"/>
      <c r="G748" s="92"/>
      <c r="H748" s="92"/>
    </row>
    <row r="749" ht="15.75" customHeight="1">
      <c r="A749" s="92"/>
      <c r="B749" s="91"/>
      <c r="C749" s="91"/>
      <c r="D749" s="91"/>
      <c r="E749" s="92"/>
      <c r="F749" s="92"/>
      <c r="G749" s="92"/>
      <c r="H749" s="92"/>
    </row>
    <row r="750" ht="15.75" customHeight="1">
      <c r="A750" s="92"/>
      <c r="B750" s="91"/>
      <c r="C750" s="91"/>
      <c r="D750" s="91"/>
      <c r="E750" s="92"/>
      <c r="F750" s="92"/>
      <c r="G750" s="92"/>
      <c r="H750" s="92"/>
    </row>
    <row r="751" ht="15.75" customHeight="1">
      <c r="A751" s="92"/>
      <c r="B751" s="91"/>
      <c r="C751" s="91"/>
      <c r="D751" s="91"/>
      <c r="E751" s="92"/>
      <c r="F751" s="92"/>
      <c r="G751" s="92"/>
      <c r="H751" s="92"/>
    </row>
    <row r="752" ht="15.75" customHeight="1">
      <c r="A752" s="92"/>
      <c r="B752" s="91"/>
      <c r="C752" s="91"/>
      <c r="D752" s="91"/>
      <c r="E752" s="92"/>
      <c r="F752" s="92"/>
      <c r="G752" s="92"/>
      <c r="H752" s="92"/>
    </row>
    <row r="753" ht="15.75" customHeight="1">
      <c r="A753" s="92"/>
      <c r="B753" s="91"/>
      <c r="C753" s="91"/>
      <c r="D753" s="91"/>
      <c r="E753" s="92"/>
      <c r="F753" s="92"/>
      <c r="G753" s="92"/>
      <c r="H753" s="92"/>
    </row>
    <row r="754" ht="15.75" customHeight="1">
      <c r="A754" s="92"/>
      <c r="B754" s="91"/>
      <c r="C754" s="91"/>
      <c r="D754" s="91"/>
      <c r="E754" s="92"/>
      <c r="F754" s="92"/>
      <c r="G754" s="92"/>
      <c r="H754" s="92"/>
    </row>
    <row r="755" ht="15.75" customHeight="1">
      <c r="A755" s="92"/>
      <c r="B755" s="91"/>
      <c r="C755" s="91"/>
      <c r="D755" s="91"/>
      <c r="E755" s="92"/>
      <c r="F755" s="92"/>
      <c r="G755" s="92"/>
      <c r="H755" s="92"/>
    </row>
    <row r="756" ht="15.75" customHeight="1">
      <c r="A756" s="92"/>
      <c r="B756" s="91"/>
      <c r="C756" s="91"/>
      <c r="D756" s="91"/>
      <c r="E756" s="92"/>
      <c r="F756" s="92"/>
      <c r="G756" s="92"/>
      <c r="H756" s="92"/>
    </row>
    <row r="757" ht="15.75" customHeight="1">
      <c r="A757" s="92"/>
      <c r="B757" s="91"/>
      <c r="C757" s="91"/>
      <c r="D757" s="91"/>
      <c r="E757" s="92"/>
      <c r="F757" s="92"/>
      <c r="G757" s="92"/>
      <c r="H757" s="92"/>
    </row>
    <row r="758" ht="15.75" customHeight="1">
      <c r="A758" s="92"/>
      <c r="B758" s="91"/>
      <c r="C758" s="91"/>
      <c r="D758" s="91"/>
      <c r="E758" s="92"/>
      <c r="F758" s="92"/>
      <c r="G758" s="92"/>
      <c r="H758" s="92"/>
    </row>
    <row r="759" ht="15.75" customHeight="1">
      <c r="A759" s="92"/>
      <c r="B759" s="91"/>
      <c r="C759" s="91"/>
      <c r="D759" s="91"/>
      <c r="E759" s="92"/>
      <c r="F759" s="92"/>
      <c r="G759" s="92"/>
      <c r="H759" s="92"/>
    </row>
    <row r="760" ht="15.75" customHeight="1">
      <c r="A760" s="92"/>
      <c r="B760" s="91"/>
      <c r="C760" s="91"/>
      <c r="D760" s="91"/>
      <c r="E760" s="92"/>
      <c r="F760" s="92"/>
      <c r="G760" s="92"/>
      <c r="H760" s="92"/>
    </row>
    <row r="761" ht="15.75" customHeight="1">
      <c r="A761" s="92"/>
      <c r="B761" s="91"/>
      <c r="C761" s="91"/>
      <c r="D761" s="91"/>
      <c r="E761" s="92"/>
      <c r="F761" s="92"/>
      <c r="G761" s="92"/>
      <c r="H761" s="92"/>
    </row>
    <row r="762" ht="15.75" customHeight="1">
      <c r="A762" s="92"/>
      <c r="B762" s="91"/>
      <c r="C762" s="91"/>
      <c r="D762" s="91"/>
      <c r="E762" s="92"/>
      <c r="F762" s="92"/>
      <c r="G762" s="92"/>
      <c r="H762" s="92"/>
    </row>
    <row r="763" ht="15.75" customHeight="1">
      <c r="A763" s="92"/>
      <c r="B763" s="91"/>
      <c r="C763" s="91"/>
      <c r="D763" s="91"/>
      <c r="E763" s="92"/>
      <c r="F763" s="92"/>
      <c r="G763" s="92"/>
      <c r="H763" s="92"/>
    </row>
    <row r="764" ht="15.75" customHeight="1">
      <c r="A764" s="92"/>
      <c r="B764" s="91"/>
      <c r="C764" s="91"/>
      <c r="D764" s="91"/>
      <c r="E764" s="92"/>
      <c r="F764" s="92"/>
      <c r="G764" s="92"/>
      <c r="H764" s="92"/>
    </row>
    <row r="765" ht="15.75" customHeight="1">
      <c r="A765" s="92"/>
      <c r="B765" s="91"/>
      <c r="C765" s="91"/>
      <c r="D765" s="91"/>
      <c r="E765" s="92"/>
      <c r="F765" s="92"/>
      <c r="G765" s="92"/>
      <c r="H765" s="92"/>
    </row>
    <row r="766" ht="15.75" customHeight="1">
      <c r="A766" s="92"/>
      <c r="B766" s="91"/>
      <c r="C766" s="91"/>
      <c r="D766" s="91"/>
      <c r="E766" s="92"/>
      <c r="F766" s="92"/>
      <c r="G766" s="92"/>
      <c r="H766" s="92"/>
    </row>
    <row r="767" ht="15.75" customHeight="1">
      <c r="A767" s="92"/>
      <c r="B767" s="91"/>
      <c r="C767" s="91"/>
      <c r="D767" s="91"/>
      <c r="E767" s="92"/>
      <c r="F767" s="92"/>
      <c r="G767" s="92"/>
      <c r="H767" s="92"/>
    </row>
    <row r="768" ht="15.75" customHeight="1">
      <c r="A768" s="92"/>
      <c r="B768" s="91"/>
      <c r="C768" s="91"/>
      <c r="D768" s="91"/>
      <c r="E768" s="92"/>
      <c r="F768" s="92"/>
      <c r="G768" s="92"/>
      <c r="H768" s="92"/>
    </row>
    <row r="769" ht="15.75" customHeight="1">
      <c r="A769" s="92"/>
      <c r="B769" s="91"/>
      <c r="C769" s="91"/>
      <c r="D769" s="91"/>
      <c r="E769" s="92"/>
      <c r="F769" s="92"/>
      <c r="G769" s="92"/>
      <c r="H769" s="92"/>
    </row>
    <row r="770" ht="15.75" customHeight="1">
      <c r="A770" s="92"/>
      <c r="B770" s="91"/>
      <c r="C770" s="91"/>
      <c r="D770" s="91"/>
      <c r="E770" s="92"/>
      <c r="F770" s="92"/>
      <c r="G770" s="92"/>
      <c r="H770" s="92"/>
    </row>
    <row r="771" ht="15.75" customHeight="1">
      <c r="A771" s="92"/>
      <c r="B771" s="91"/>
      <c r="C771" s="91"/>
      <c r="D771" s="91"/>
      <c r="E771" s="92"/>
      <c r="F771" s="92"/>
      <c r="G771" s="92"/>
      <c r="H771" s="92"/>
    </row>
    <row r="772" ht="15.75" customHeight="1">
      <c r="A772" s="92"/>
      <c r="B772" s="91"/>
      <c r="C772" s="91"/>
      <c r="D772" s="91"/>
      <c r="E772" s="92"/>
      <c r="F772" s="92"/>
      <c r="G772" s="92"/>
      <c r="H772" s="92"/>
    </row>
    <row r="773" ht="15.75" customHeight="1">
      <c r="A773" s="92"/>
      <c r="B773" s="91"/>
      <c r="C773" s="91"/>
      <c r="D773" s="91"/>
      <c r="E773" s="92"/>
      <c r="F773" s="92"/>
      <c r="G773" s="92"/>
      <c r="H773" s="92"/>
    </row>
    <row r="774" ht="15.75" customHeight="1">
      <c r="A774" s="92"/>
      <c r="B774" s="91"/>
      <c r="C774" s="91"/>
      <c r="D774" s="91"/>
      <c r="E774" s="92"/>
      <c r="F774" s="92"/>
      <c r="G774" s="92"/>
      <c r="H774" s="92"/>
    </row>
    <row r="775" ht="15.75" customHeight="1">
      <c r="A775" s="92"/>
      <c r="B775" s="91"/>
      <c r="C775" s="91"/>
      <c r="D775" s="91"/>
      <c r="E775" s="92"/>
      <c r="F775" s="92"/>
      <c r="G775" s="92"/>
      <c r="H775" s="92"/>
    </row>
    <row r="776" ht="15.75" customHeight="1">
      <c r="A776" s="92"/>
      <c r="B776" s="91"/>
      <c r="C776" s="91"/>
      <c r="D776" s="91"/>
      <c r="E776" s="92"/>
      <c r="F776" s="92"/>
      <c r="G776" s="92"/>
      <c r="H776" s="92"/>
    </row>
    <row r="777" ht="15.75" customHeight="1">
      <c r="A777" s="92"/>
      <c r="B777" s="91"/>
      <c r="C777" s="91"/>
      <c r="D777" s="91"/>
      <c r="E777" s="92"/>
      <c r="F777" s="92"/>
      <c r="G777" s="92"/>
      <c r="H777" s="92"/>
    </row>
    <row r="778" ht="15.75" customHeight="1">
      <c r="A778" s="92"/>
      <c r="B778" s="91"/>
      <c r="C778" s="91"/>
      <c r="D778" s="91"/>
      <c r="E778" s="92"/>
      <c r="F778" s="92"/>
      <c r="G778" s="92"/>
      <c r="H778" s="92"/>
    </row>
    <row r="779" ht="15.75" customHeight="1">
      <c r="A779" s="92"/>
      <c r="B779" s="91"/>
      <c r="C779" s="91"/>
      <c r="D779" s="91"/>
      <c r="E779" s="92"/>
      <c r="F779" s="92"/>
      <c r="G779" s="92"/>
      <c r="H779" s="92"/>
    </row>
    <row r="780" ht="15.75" customHeight="1">
      <c r="A780" s="92"/>
      <c r="B780" s="91"/>
      <c r="C780" s="91"/>
      <c r="D780" s="91"/>
      <c r="E780" s="92"/>
      <c r="F780" s="92"/>
      <c r="G780" s="92"/>
      <c r="H780" s="92"/>
    </row>
    <row r="781" ht="15.75" customHeight="1">
      <c r="A781" s="92"/>
      <c r="B781" s="91"/>
      <c r="C781" s="91"/>
      <c r="D781" s="91"/>
      <c r="E781" s="92"/>
      <c r="F781" s="92"/>
      <c r="G781" s="92"/>
      <c r="H781" s="92"/>
    </row>
    <row r="782" ht="15.75" customHeight="1">
      <c r="A782" s="92"/>
      <c r="B782" s="91"/>
      <c r="C782" s="91"/>
      <c r="D782" s="91"/>
      <c r="E782" s="92"/>
      <c r="F782" s="92"/>
      <c r="G782" s="92"/>
      <c r="H782" s="92"/>
    </row>
    <row r="783" ht="15.75" customHeight="1">
      <c r="A783" s="92"/>
      <c r="B783" s="91"/>
      <c r="C783" s="91"/>
      <c r="D783" s="91"/>
      <c r="E783" s="92"/>
      <c r="F783" s="92"/>
      <c r="G783" s="92"/>
      <c r="H783" s="92"/>
    </row>
    <row r="784" ht="15.75" customHeight="1">
      <c r="A784" s="92"/>
      <c r="B784" s="91"/>
      <c r="C784" s="91"/>
      <c r="D784" s="91"/>
      <c r="E784" s="92"/>
      <c r="F784" s="92"/>
      <c r="G784" s="92"/>
      <c r="H784" s="92"/>
    </row>
    <row r="785" ht="15.75" customHeight="1">
      <c r="A785" s="92"/>
      <c r="B785" s="91"/>
      <c r="C785" s="91"/>
      <c r="D785" s="91"/>
      <c r="E785" s="92"/>
      <c r="F785" s="92"/>
      <c r="G785" s="92"/>
      <c r="H785" s="92"/>
    </row>
    <row r="786" ht="15.75" customHeight="1">
      <c r="A786" s="92"/>
      <c r="B786" s="91"/>
      <c r="C786" s="91"/>
      <c r="D786" s="91"/>
      <c r="E786" s="92"/>
      <c r="F786" s="92"/>
      <c r="G786" s="92"/>
      <c r="H786" s="92"/>
    </row>
    <row r="787" ht="15.75" customHeight="1">
      <c r="A787" s="92"/>
      <c r="B787" s="91"/>
      <c r="C787" s="91"/>
      <c r="D787" s="91"/>
      <c r="E787" s="92"/>
      <c r="F787" s="92"/>
      <c r="G787" s="92"/>
      <c r="H787" s="92"/>
    </row>
    <row r="788" ht="15.75" customHeight="1">
      <c r="A788" s="92"/>
      <c r="B788" s="91"/>
      <c r="C788" s="91"/>
      <c r="D788" s="91"/>
      <c r="E788" s="92"/>
      <c r="F788" s="92"/>
      <c r="G788" s="92"/>
      <c r="H788" s="92"/>
    </row>
    <row r="789" ht="15.75" customHeight="1">
      <c r="A789" s="92"/>
      <c r="B789" s="91"/>
      <c r="C789" s="91"/>
      <c r="D789" s="91"/>
      <c r="E789" s="92"/>
      <c r="F789" s="92"/>
      <c r="G789" s="92"/>
      <c r="H789" s="92"/>
    </row>
    <row r="790" ht="15.75" customHeight="1">
      <c r="A790" s="92"/>
      <c r="B790" s="91"/>
      <c r="C790" s="91"/>
      <c r="D790" s="91"/>
      <c r="E790" s="92"/>
      <c r="F790" s="92"/>
      <c r="G790" s="92"/>
      <c r="H790" s="92"/>
    </row>
    <row r="791" ht="15.75" customHeight="1">
      <c r="A791" s="92"/>
      <c r="B791" s="91"/>
      <c r="C791" s="91"/>
      <c r="D791" s="91"/>
      <c r="E791" s="92"/>
      <c r="F791" s="92"/>
      <c r="G791" s="92"/>
      <c r="H791" s="92"/>
    </row>
    <row r="792" ht="15.75" customHeight="1">
      <c r="A792" s="92"/>
      <c r="B792" s="91"/>
      <c r="C792" s="91"/>
      <c r="D792" s="91"/>
      <c r="E792" s="92"/>
      <c r="F792" s="92"/>
      <c r="G792" s="92"/>
      <c r="H792" s="92"/>
    </row>
    <row r="793" ht="15.75" customHeight="1">
      <c r="A793" s="92"/>
      <c r="B793" s="91"/>
      <c r="C793" s="91"/>
      <c r="D793" s="91"/>
      <c r="E793" s="92"/>
      <c r="F793" s="92"/>
      <c r="G793" s="92"/>
      <c r="H793" s="92"/>
    </row>
    <row r="794" ht="15.75" customHeight="1">
      <c r="A794" s="92"/>
      <c r="B794" s="91"/>
      <c r="C794" s="91"/>
      <c r="D794" s="91"/>
      <c r="E794" s="92"/>
      <c r="F794" s="92"/>
      <c r="G794" s="92"/>
      <c r="H794" s="92"/>
    </row>
    <row r="795" ht="15.75" customHeight="1">
      <c r="A795" s="92"/>
      <c r="B795" s="91"/>
      <c r="C795" s="91"/>
      <c r="D795" s="91"/>
      <c r="E795" s="92"/>
      <c r="F795" s="92"/>
      <c r="G795" s="92"/>
      <c r="H795" s="92"/>
    </row>
    <row r="796" ht="15.75" customHeight="1">
      <c r="A796" s="92"/>
      <c r="B796" s="91"/>
      <c r="C796" s="91"/>
      <c r="D796" s="91"/>
      <c r="E796" s="92"/>
      <c r="F796" s="92"/>
      <c r="G796" s="92"/>
      <c r="H796" s="92"/>
    </row>
    <row r="797" ht="15.75" customHeight="1">
      <c r="A797" s="92"/>
      <c r="B797" s="91"/>
      <c r="C797" s="91"/>
      <c r="D797" s="91"/>
      <c r="E797" s="92"/>
      <c r="F797" s="92"/>
      <c r="G797" s="92"/>
      <c r="H797" s="92"/>
    </row>
    <row r="798" ht="15.75" customHeight="1">
      <c r="A798" s="92"/>
      <c r="B798" s="91"/>
      <c r="C798" s="91"/>
      <c r="D798" s="91"/>
      <c r="E798" s="92"/>
      <c r="F798" s="92"/>
      <c r="G798" s="92"/>
      <c r="H798" s="92"/>
    </row>
    <row r="799" ht="15.75" customHeight="1">
      <c r="A799" s="92"/>
      <c r="B799" s="91"/>
      <c r="C799" s="91"/>
      <c r="D799" s="91"/>
      <c r="E799" s="92"/>
      <c r="F799" s="92"/>
      <c r="G799" s="92"/>
      <c r="H799" s="92"/>
    </row>
    <row r="800" ht="15.75" customHeight="1">
      <c r="A800" s="92"/>
      <c r="B800" s="91"/>
      <c r="C800" s="91"/>
      <c r="D800" s="91"/>
      <c r="E800" s="92"/>
      <c r="F800" s="92"/>
      <c r="G800" s="92"/>
      <c r="H800" s="92"/>
    </row>
    <row r="801" ht="15.75" customHeight="1">
      <c r="A801" s="92"/>
      <c r="B801" s="91"/>
      <c r="C801" s="91"/>
      <c r="D801" s="91"/>
      <c r="E801" s="92"/>
      <c r="F801" s="92"/>
      <c r="G801" s="92"/>
      <c r="H801" s="92"/>
    </row>
    <row r="802" ht="15.75" customHeight="1">
      <c r="A802" s="92"/>
      <c r="B802" s="91"/>
      <c r="C802" s="91"/>
      <c r="D802" s="91"/>
      <c r="E802" s="92"/>
      <c r="F802" s="92"/>
      <c r="G802" s="92"/>
      <c r="H802" s="92"/>
    </row>
    <row r="803" ht="15.75" customHeight="1">
      <c r="A803" s="92"/>
      <c r="B803" s="91"/>
      <c r="C803" s="91"/>
      <c r="D803" s="91"/>
      <c r="E803" s="92"/>
      <c r="F803" s="92"/>
      <c r="G803" s="92"/>
      <c r="H803" s="92"/>
    </row>
    <row r="804" ht="15.75" customHeight="1">
      <c r="A804" s="92"/>
      <c r="B804" s="91"/>
      <c r="C804" s="91"/>
      <c r="D804" s="91"/>
      <c r="E804" s="92"/>
      <c r="F804" s="92"/>
      <c r="G804" s="92"/>
      <c r="H804" s="92"/>
    </row>
    <row r="805" ht="15.75" customHeight="1">
      <c r="A805" s="92"/>
      <c r="B805" s="91"/>
      <c r="C805" s="91"/>
      <c r="D805" s="91"/>
      <c r="E805" s="92"/>
      <c r="F805" s="92"/>
      <c r="G805" s="92"/>
      <c r="H805" s="92"/>
    </row>
    <row r="806" ht="15.75" customHeight="1">
      <c r="A806" s="92"/>
      <c r="B806" s="91"/>
      <c r="C806" s="91"/>
      <c r="D806" s="91"/>
      <c r="E806" s="92"/>
      <c r="F806" s="92"/>
      <c r="G806" s="92"/>
      <c r="H806" s="92"/>
    </row>
    <row r="807" ht="15.75" customHeight="1">
      <c r="A807" s="92"/>
      <c r="B807" s="91"/>
      <c r="C807" s="91"/>
      <c r="D807" s="91"/>
      <c r="E807" s="92"/>
      <c r="F807" s="92"/>
      <c r="G807" s="92"/>
      <c r="H807" s="92"/>
    </row>
    <row r="808" ht="15.75" customHeight="1">
      <c r="A808" s="92"/>
      <c r="B808" s="91"/>
      <c r="C808" s="91"/>
      <c r="D808" s="91"/>
      <c r="E808" s="92"/>
      <c r="F808" s="92"/>
      <c r="G808" s="92"/>
      <c r="H808" s="92"/>
    </row>
    <row r="809" ht="15.75" customHeight="1">
      <c r="A809" s="92"/>
      <c r="B809" s="91"/>
      <c r="C809" s="91"/>
      <c r="D809" s="91"/>
      <c r="E809" s="92"/>
      <c r="F809" s="92"/>
      <c r="G809" s="92"/>
      <c r="H809" s="92"/>
    </row>
    <row r="810" ht="15.75" customHeight="1">
      <c r="A810" s="92"/>
      <c r="B810" s="91"/>
      <c r="C810" s="91"/>
      <c r="D810" s="91"/>
      <c r="E810" s="92"/>
      <c r="F810" s="92"/>
      <c r="G810" s="92"/>
      <c r="H810" s="92"/>
    </row>
    <row r="811" ht="15.75" customHeight="1">
      <c r="A811" s="92"/>
      <c r="B811" s="91"/>
      <c r="C811" s="91"/>
      <c r="D811" s="91"/>
      <c r="E811" s="92"/>
      <c r="F811" s="92"/>
      <c r="G811" s="92"/>
      <c r="H811" s="92"/>
    </row>
    <row r="812" ht="15.75" customHeight="1">
      <c r="A812" s="92"/>
      <c r="B812" s="91"/>
      <c r="C812" s="91"/>
      <c r="D812" s="91"/>
      <c r="E812" s="92"/>
      <c r="F812" s="92"/>
      <c r="G812" s="92"/>
      <c r="H812" s="92"/>
    </row>
    <row r="813" ht="15.75" customHeight="1">
      <c r="A813" s="92"/>
      <c r="B813" s="91"/>
      <c r="C813" s="91"/>
      <c r="D813" s="91"/>
      <c r="E813" s="92"/>
      <c r="F813" s="92"/>
      <c r="G813" s="92"/>
      <c r="H813" s="92"/>
    </row>
    <row r="814" ht="15.75" customHeight="1">
      <c r="A814" s="92"/>
      <c r="B814" s="91"/>
      <c r="C814" s="91"/>
      <c r="D814" s="91"/>
      <c r="E814" s="92"/>
      <c r="F814" s="92"/>
      <c r="G814" s="92"/>
      <c r="H814" s="92"/>
    </row>
    <row r="815" ht="15.75" customHeight="1">
      <c r="A815" s="92"/>
      <c r="B815" s="91"/>
      <c r="C815" s="91"/>
      <c r="D815" s="91"/>
      <c r="E815" s="92"/>
      <c r="F815" s="92"/>
      <c r="G815" s="92"/>
      <c r="H815" s="92"/>
    </row>
    <row r="816" ht="15.75" customHeight="1">
      <c r="A816" s="92"/>
      <c r="B816" s="91"/>
      <c r="C816" s="91"/>
      <c r="D816" s="91"/>
      <c r="E816" s="92"/>
      <c r="F816" s="92"/>
      <c r="G816" s="92"/>
      <c r="H816" s="92"/>
    </row>
    <row r="817" ht="15.75" customHeight="1">
      <c r="A817" s="92"/>
      <c r="B817" s="91"/>
      <c r="C817" s="91"/>
      <c r="D817" s="91"/>
      <c r="E817" s="92"/>
      <c r="F817" s="92"/>
      <c r="G817" s="92"/>
      <c r="H817" s="92"/>
    </row>
    <row r="818" ht="15.75" customHeight="1">
      <c r="A818" s="92"/>
      <c r="B818" s="91"/>
      <c r="C818" s="91"/>
      <c r="D818" s="91"/>
      <c r="E818" s="92"/>
      <c r="F818" s="92"/>
      <c r="G818" s="92"/>
      <c r="H818" s="92"/>
    </row>
    <row r="819" ht="15.75" customHeight="1">
      <c r="A819" s="92"/>
      <c r="B819" s="91"/>
      <c r="C819" s="91"/>
      <c r="D819" s="91"/>
      <c r="E819" s="92"/>
      <c r="F819" s="92"/>
      <c r="G819" s="92"/>
      <c r="H819" s="92"/>
    </row>
    <row r="820" ht="15.75" customHeight="1">
      <c r="A820" s="92"/>
      <c r="B820" s="91"/>
      <c r="C820" s="91"/>
      <c r="D820" s="91"/>
      <c r="E820" s="92"/>
      <c r="F820" s="92"/>
      <c r="G820" s="92"/>
      <c r="H820" s="92"/>
    </row>
    <row r="821" ht="15.75" customHeight="1">
      <c r="A821" s="92"/>
      <c r="B821" s="91"/>
      <c r="C821" s="91"/>
      <c r="D821" s="91"/>
      <c r="E821" s="92"/>
      <c r="F821" s="92"/>
      <c r="G821" s="92"/>
      <c r="H821" s="92"/>
    </row>
    <row r="822" ht="15.75" customHeight="1">
      <c r="A822" s="92"/>
      <c r="B822" s="91"/>
      <c r="C822" s="91"/>
      <c r="D822" s="91"/>
      <c r="E822" s="92"/>
      <c r="F822" s="92"/>
      <c r="G822" s="92"/>
      <c r="H822" s="92"/>
    </row>
    <row r="823" ht="15.75" customHeight="1">
      <c r="A823" s="92"/>
      <c r="B823" s="91"/>
      <c r="C823" s="91"/>
      <c r="D823" s="91"/>
      <c r="E823" s="92"/>
      <c r="F823" s="92"/>
      <c r="G823" s="92"/>
      <c r="H823" s="92"/>
    </row>
    <row r="824" ht="15.75" customHeight="1">
      <c r="A824" s="92"/>
      <c r="B824" s="91"/>
      <c r="C824" s="91"/>
      <c r="D824" s="91"/>
      <c r="E824" s="92"/>
      <c r="F824" s="92"/>
      <c r="G824" s="92"/>
      <c r="H824" s="92"/>
    </row>
    <row r="825" ht="15.75" customHeight="1">
      <c r="A825" s="92"/>
      <c r="B825" s="91"/>
      <c r="C825" s="91"/>
      <c r="D825" s="91"/>
      <c r="E825" s="92"/>
      <c r="F825" s="92"/>
      <c r="G825" s="92"/>
      <c r="H825" s="92"/>
    </row>
    <row r="826" ht="15.75" customHeight="1">
      <c r="A826" s="92"/>
      <c r="B826" s="91"/>
      <c r="C826" s="91"/>
      <c r="D826" s="91"/>
      <c r="E826" s="92"/>
      <c r="F826" s="92"/>
      <c r="G826" s="92"/>
      <c r="H826" s="92"/>
    </row>
    <row r="827" ht="15.75" customHeight="1">
      <c r="A827" s="92"/>
      <c r="B827" s="91"/>
      <c r="C827" s="91"/>
      <c r="D827" s="91"/>
      <c r="E827" s="92"/>
      <c r="F827" s="92"/>
      <c r="G827" s="92"/>
      <c r="H827" s="92"/>
    </row>
    <row r="828" ht="15.75" customHeight="1">
      <c r="A828" s="92"/>
      <c r="B828" s="91"/>
      <c r="C828" s="91"/>
      <c r="D828" s="91"/>
      <c r="E828" s="92"/>
      <c r="F828" s="92"/>
      <c r="G828" s="92"/>
      <c r="H828" s="92"/>
    </row>
    <row r="829" ht="15.75" customHeight="1">
      <c r="A829" s="92"/>
      <c r="B829" s="91"/>
      <c r="C829" s="91"/>
      <c r="D829" s="91"/>
      <c r="E829" s="92"/>
      <c r="F829" s="92"/>
      <c r="G829" s="92"/>
      <c r="H829" s="92"/>
    </row>
    <row r="830" ht="15.75" customHeight="1">
      <c r="A830" s="92"/>
      <c r="B830" s="91"/>
      <c r="C830" s="91"/>
      <c r="D830" s="91"/>
      <c r="E830" s="92"/>
      <c r="F830" s="92"/>
      <c r="G830" s="92"/>
      <c r="H830" s="92"/>
    </row>
    <row r="831" ht="15.75" customHeight="1">
      <c r="A831" s="92"/>
      <c r="B831" s="91"/>
      <c r="C831" s="91"/>
      <c r="D831" s="91"/>
      <c r="E831" s="92"/>
      <c r="F831" s="92"/>
      <c r="G831" s="92"/>
      <c r="H831" s="92"/>
    </row>
    <row r="832" ht="15.75" customHeight="1">
      <c r="A832" s="92"/>
      <c r="B832" s="91"/>
      <c r="C832" s="91"/>
      <c r="D832" s="91"/>
      <c r="E832" s="92"/>
      <c r="F832" s="92"/>
      <c r="G832" s="92"/>
      <c r="H832" s="92"/>
    </row>
    <row r="833" ht="15.75" customHeight="1">
      <c r="A833" s="92"/>
      <c r="B833" s="91"/>
      <c r="C833" s="91"/>
      <c r="D833" s="91"/>
      <c r="E833" s="92"/>
      <c r="F833" s="92"/>
      <c r="G833" s="92"/>
      <c r="H833" s="92"/>
    </row>
    <row r="834" ht="15.75" customHeight="1">
      <c r="A834" s="92"/>
      <c r="B834" s="91"/>
      <c r="C834" s="91"/>
      <c r="D834" s="91"/>
      <c r="E834" s="92"/>
      <c r="F834" s="92"/>
      <c r="G834" s="92"/>
      <c r="H834" s="92"/>
    </row>
    <row r="835" ht="15.75" customHeight="1">
      <c r="A835" s="92"/>
      <c r="B835" s="91"/>
      <c r="C835" s="91"/>
      <c r="D835" s="91"/>
      <c r="E835" s="92"/>
      <c r="F835" s="92"/>
      <c r="G835" s="92"/>
      <c r="H835" s="92"/>
    </row>
    <row r="836" ht="15.75" customHeight="1">
      <c r="A836" s="92"/>
      <c r="B836" s="91"/>
      <c r="C836" s="91"/>
      <c r="D836" s="91"/>
      <c r="E836" s="92"/>
      <c r="F836" s="92"/>
      <c r="G836" s="92"/>
      <c r="H836" s="92"/>
    </row>
    <row r="837" ht="15.75" customHeight="1">
      <c r="A837" s="92"/>
      <c r="B837" s="91"/>
      <c r="C837" s="91"/>
      <c r="D837" s="91"/>
      <c r="E837" s="92"/>
      <c r="F837" s="92"/>
      <c r="G837" s="92"/>
      <c r="H837" s="92"/>
    </row>
    <row r="838" ht="15.75" customHeight="1">
      <c r="A838" s="92"/>
      <c r="B838" s="91"/>
      <c r="C838" s="91"/>
      <c r="D838" s="91"/>
      <c r="E838" s="92"/>
      <c r="F838" s="92"/>
      <c r="G838" s="92"/>
      <c r="H838" s="92"/>
    </row>
    <row r="839" ht="15.75" customHeight="1">
      <c r="A839" s="92"/>
      <c r="B839" s="91"/>
      <c r="C839" s="91"/>
      <c r="D839" s="91"/>
      <c r="E839" s="92"/>
      <c r="F839" s="92"/>
      <c r="G839" s="92"/>
      <c r="H839" s="92"/>
    </row>
    <row r="840" ht="15.75" customHeight="1">
      <c r="A840" s="92"/>
      <c r="B840" s="91"/>
      <c r="C840" s="91"/>
      <c r="D840" s="91"/>
      <c r="E840" s="92"/>
      <c r="F840" s="92"/>
      <c r="G840" s="92"/>
      <c r="H840" s="92"/>
    </row>
    <row r="841" ht="15.75" customHeight="1">
      <c r="A841" s="92"/>
      <c r="B841" s="91"/>
      <c r="C841" s="91"/>
      <c r="D841" s="91"/>
      <c r="E841" s="92"/>
      <c r="F841" s="92"/>
      <c r="G841" s="92"/>
      <c r="H841" s="92"/>
    </row>
    <row r="842" ht="15.75" customHeight="1">
      <c r="A842" s="92"/>
      <c r="B842" s="91"/>
      <c r="C842" s="91"/>
      <c r="D842" s="91"/>
      <c r="E842" s="92"/>
      <c r="F842" s="92"/>
      <c r="G842" s="92"/>
      <c r="H842" s="92"/>
    </row>
    <row r="843" ht="15.75" customHeight="1">
      <c r="A843" s="92"/>
      <c r="B843" s="91"/>
      <c r="C843" s="91"/>
      <c r="D843" s="91"/>
      <c r="E843" s="92"/>
      <c r="F843" s="92"/>
      <c r="G843" s="92"/>
      <c r="H843" s="92"/>
    </row>
    <row r="844" ht="15.75" customHeight="1">
      <c r="A844" s="92"/>
      <c r="B844" s="91"/>
      <c r="C844" s="91"/>
      <c r="D844" s="91"/>
      <c r="E844" s="92"/>
      <c r="F844" s="92"/>
      <c r="G844" s="92"/>
      <c r="H844" s="92"/>
    </row>
    <row r="845" ht="15.75" customHeight="1">
      <c r="A845" s="92"/>
      <c r="B845" s="91"/>
      <c r="C845" s="91"/>
      <c r="D845" s="91"/>
      <c r="E845" s="92"/>
      <c r="F845" s="92"/>
      <c r="G845" s="92"/>
      <c r="H845" s="92"/>
    </row>
    <row r="846" ht="15.75" customHeight="1">
      <c r="A846" s="92"/>
      <c r="B846" s="91"/>
      <c r="C846" s="91"/>
      <c r="D846" s="91"/>
      <c r="E846" s="92"/>
      <c r="F846" s="92"/>
      <c r="G846" s="92"/>
      <c r="H846" s="92"/>
    </row>
    <row r="847" ht="15.75" customHeight="1">
      <c r="A847" s="92"/>
      <c r="B847" s="91"/>
      <c r="C847" s="91"/>
      <c r="D847" s="91"/>
      <c r="E847" s="92"/>
      <c r="F847" s="92"/>
      <c r="G847" s="92"/>
      <c r="H847" s="92"/>
    </row>
    <row r="848" ht="15.75" customHeight="1">
      <c r="A848" s="92"/>
      <c r="B848" s="91"/>
      <c r="C848" s="91"/>
      <c r="D848" s="91"/>
      <c r="E848" s="92"/>
      <c r="F848" s="92"/>
      <c r="G848" s="92"/>
      <c r="H848" s="92"/>
    </row>
    <row r="849" ht="15.75" customHeight="1">
      <c r="A849" s="92"/>
      <c r="B849" s="91"/>
      <c r="C849" s="91"/>
      <c r="D849" s="91"/>
      <c r="E849" s="92"/>
      <c r="F849" s="92"/>
      <c r="G849" s="92"/>
      <c r="H849" s="92"/>
    </row>
    <row r="850" ht="15.75" customHeight="1">
      <c r="A850" s="92"/>
      <c r="B850" s="91"/>
      <c r="C850" s="91"/>
      <c r="D850" s="91"/>
      <c r="E850" s="92"/>
      <c r="F850" s="92"/>
      <c r="G850" s="92"/>
      <c r="H850" s="92"/>
    </row>
    <row r="851" ht="15.75" customHeight="1">
      <c r="A851" s="92"/>
      <c r="B851" s="91"/>
      <c r="C851" s="91"/>
      <c r="D851" s="91"/>
      <c r="E851" s="92"/>
      <c r="F851" s="92"/>
      <c r="G851" s="92"/>
      <c r="H851" s="92"/>
    </row>
    <row r="852" ht="15.75" customHeight="1">
      <c r="A852" s="92"/>
      <c r="B852" s="91"/>
      <c r="C852" s="91"/>
      <c r="D852" s="91"/>
      <c r="E852" s="92"/>
      <c r="F852" s="92"/>
      <c r="G852" s="92"/>
      <c r="H852" s="92"/>
    </row>
    <row r="853" ht="15.75" customHeight="1">
      <c r="A853" s="92"/>
      <c r="B853" s="91"/>
      <c r="C853" s="91"/>
      <c r="D853" s="91"/>
      <c r="E853" s="92"/>
      <c r="F853" s="92"/>
      <c r="G853" s="92"/>
      <c r="H853" s="92"/>
    </row>
    <row r="854" ht="15.75" customHeight="1">
      <c r="A854" s="92"/>
      <c r="B854" s="91"/>
      <c r="C854" s="91"/>
      <c r="D854" s="91"/>
      <c r="E854" s="92"/>
      <c r="F854" s="92"/>
      <c r="G854" s="92"/>
      <c r="H854" s="92"/>
    </row>
    <row r="855" ht="15.75" customHeight="1">
      <c r="A855" s="92"/>
      <c r="B855" s="91"/>
      <c r="C855" s="91"/>
      <c r="D855" s="91"/>
      <c r="E855" s="92"/>
      <c r="F855" s="92"/>
      <c r="G855" s="92"/>
      <c r="H855" s="92"/>
    </row>
    <row r="856" ht="15.75" customHeight="1">
      <c r="A856" s="92"/>
      <c r="B856" s="91"/>
      <c r="C856" s="91"/>
      <c r="D856" s="91"/>
      <c r="E856" s="92"/>
      <c r="F856" s="92"/>
      <c r="G856" s="92"/>
      <c r="H856" s="92"/>
    </row>
    <row r="857" ht="15.75" customHeight="1">
      <c r="A857" s="92"/>
      <c r="B857" s="91"/>
      <c r="C857" s="91"/>
      <c r="D857" s="91"/>
      <c r="E857" s="92"/>
      <c r="F857" s="92"/>
      <c r="G857" s="92"/>
      <c r="H857" s="92"/>
    </row>
    <row r="858" ht="15.75" customHeight="1">
      <c r="A858" s="92"/>
      <c r="B858" s="91"/>
      <c r="C858" s="91"/>
      <c r="D858" s="91"/>
      <c r="E858" s="92"/>
      <c r="F858" s="92"/>
      <c r="G858" s="92"/>
      <c r="H858" s="92"/>
    </row>
    <row r="859" ht="15.75" customHeight="1">
      <c r="A859" s="92"/>
      <c r="B859" s="91"/>
      <c r="C859" s="91"/>
      <c r="D859" s="91"/>
      <c r="E859" s="92"/>
      <c r="F859" s="92"/>
      <c r="G859" s="92"/>
      <c r="H859" s="92"/>
    </row>
    <row r="860" ht="15.75" customHeight="1">
      <c r="A860" s="92"/>
      <c r="B860" s="91"/>
      <c r="C860" s="91"/>
      <c r="D860" s="91"/>
      <c r="E860" s="92"/>
      <c r="F860" s="92"/>
      <c r="G860" s="92"/>
      <c r="H860" s="92"/>
    </row>
    <row r="861" ht="15.75" customHeight="1">
      <c r="A861" s="92"/>
      <c r="B861" s="91"/>
      <c r="C861" s="91"/>
      <c r="D861" s="91"/>
      <c r="E861" s="92"/>
      <c r="F861" s="92"/>
      <c r="G861" s="92"/>
      <c r="H861" s="92"/>
    </row>
    <row r="862" ht="15.75" customHeight="1">
      <c r="A862" s="92"/>
      <c r="B862" s="91"/>
      <c r="C862" s="91"/>
      <c r="D862" s="91"/>
      <c r="E862" s="92"/>
      <c r="F862" s="92"/>
      <c r="G862" s="92"/>
      <c r="H862" s="92"/>
    </row>
    <row r="863" ht="15.75" customHeight="1">
      <c r="A863" s="92"/>
      <c r="B863" s="91"/>
      <c r="C863" s="91"/>
      <c r="D863" s="91"/>
      <c r="E863" s="92"/>
      <c r="F863" s="92"/>
      <c r="G863" s="92"/>
      <c r="H863" s="92"/>
    </row>
    <row r="864" ht="15.75" customHeight="1">
      <c r="A864" s="92"/>
      <c r="B864" s="91"/>
      <c r="C864" s="91"/>
      <c r="D864" s="91"/>
      <c r="E864" s="92"/>
      <c r="F864" s="92"/>
      <c r="G864" s="92"/>
      <c r="H864" s="92"/>
    </row>
    <row r="865" ht="15.75" customHeight="1">
      <c r="A865" s="92"/>
      <c r="B865" s="91"/>
      <c r="C865" s="91"/>
      <c r="D865" s="91"/>
      <c r="E865" s="92"/>
      <c r="F865" s="92"/>
      <c r="G865" s="92"/>
      <c r="H865" s="92"/>
    </row>
    <row r="866" ht="15.75" customHeight="1">
      <c r="A866" s="92"/>
      <c r="B866" s="91"/>
      <c r="C866" s="91"/>
      <c r="D866" s="91"/>
      <c r="E866" s="92"/>
      <c r="F866" s="92"/>
      <c r="G866" s="92"/>
      <c r="H866" s="92"/>
    </row>
    <row r="867" ht="15.75" customHeight="1">
      <c r="A867" s="92"/>
      <c r="B867" s="91"/>
      <c r="C867" s="91"/>
      <c r="D867" s="91"/>
      <c r="E867" s="92"/>
      <c r="F867" s="92"/>
      <c r="G867" s="92"/>
      <c r="H867" s="92"/>
    </row>
    <row r="868" ht="15.75" customHeight="1">
      <c r="A868" s="92"/>
      <c r="B868" s="91"/>
      <c r="C868" s="91"/>
      <c r="D868" s="91"/>
      <c r="E868" s="92"/>
      <c r="F868" s="92"/>
      <c r="G868" s="92"/>
      <c r="H868" s="92"/>
    </row>
    <row r="869" ht="15.75" customHeight="1">
      <c r="A869" s="92"/>
      <c r="B869" s="91"/>
      <c r="C869" s="91"/>
      <c r="D869" s="91"/>
      <c r="E869" s="92"/>
      <c r="F869" s="92"/>
      <c r="G869" s="92"/>
      <c r="H869" s="92"/>
    </row>
    <row r="870" ht="15.75" customHeight="1">
      <c r="A870" s="92"/>
      <c r="B870" s="91"/>
      <c r="C870" s="91"/>
      <c r="D870" s="91"/>
      <c r="E870" s="92"/>
      <c r="F870" s="92"/>
      <c r="G870" s="92"/>
      <c r="H870" s="92"/>
    </row>
    <row r="871" ht="15.75" customHeight="1">
      <c r="A871" s="92"/>
      <c r="B871" s="91"/>
      <c r="C871" s="91"/>
      <c r="D871" s="91"/>
      <c r="E871" s="92"/>
      <c r="F871" s="92"/>
      <c r="G871" s="92"/>
      <c r="H871" s="92"/>
    </row>
    <row r="872" ht="15.75" customHeight="1">
      <c r="A872" s="92"/>
      <c r="B872" s="91"/>
      <c r="C872" s="91"/>
      <c r="D872" s="91"/>
      <c r="E872" s="92"/>
      <c r="F872" s="92"/>
      <c r="G872" s="92"/>
      <c r="H872" s="92"/>
    </row>
    <row r="873" ht="15.75" customHeight="1">
      <c r="A873" s="92"/>
      <c r="B873" s="91"/>
      <c r="C873" s="91"/>
      <c r="D873" s="91"/>
      <c r="E873" s="92"/>
      <c r="F873" s="92"/>
      <c r="G873" s="92"/>
      <c r="H873" s="92"/>
    </row>
    <row r="874" ht="15.75" customHeight="1">
      <c r="A874" s="92"/>
      <c r="B874" s="91"/>
      <c r="C874" s="91"/>
      <c r="D874" s="91"/>
      <c r="E874" s="92"/>
      <c r="F874" s="92"/>
      <c r="G874" s="92"/>
      <c r="H874" s="92"/>
    </row>
    <row r="875" ht="15.75" customHeight="1">
      <c r="A875" s="92"/>
      <c r="B875" s="91"/>
      <c r="C875" s="91"/>
      <c r="D875" s="91"/>
      <c r="E875" s="92"/>
      <c r="F875" s="92"/>
      <c r="G875" s="92"/>
      <c r="H875" s="92"/>
    </row>
    <row r="876" ht="15.75" customHeight="1">
      <c r="A876" s="92"/>
      <c r="B876" s="91"/>
      <c r="C876" s="91"/>
      <c r="D876" s="91"/>
      <c r="E876" s="92"/>
      <c r="F876" s="92"/>
      <c r="G876" s="92"/>
      <c r="H876" s="92"/>
    </row>
    <row r="877" ht="15.75" customHeight="1">
      <c r="A877" s="92"/>
      <c r="B877" s="91"/>
      <c r="C877" s="91"/>
      <c r="D877" s="91"/>
      <c r="E877" s="92"/>
      <c r="F877" s="92"/>
      <c r="G877" s="92"/>
      <c r="H877" s="92"/>
    </row>
    <row r="878" ht="15.75" customHeight="1">
      <c r="A878" s="92"/>
      <c r="B878" s="91"/>
      <c r="C878" s="91"/>
      <c r="D878" s="91"/>
      <c r="E878" s="92"/>
      <c r="F878" s="92"/>
      <c r="G878" s="92"/>
      <c r="H878" s="92"/>
    </row>
    <row r="879" ht="15.75" customHeight="1">
      <c r="A879" s="92"/>
      <c r="B879" s="91"/>
      <c r="C879" s="91"/>
      <c r="D879" s="91"/>
      <c r="E879" s="92"/>
      <c r="F879" s="92"/>
      <c r="G879" s="92"/>
      <c r="H879" s="92"/>
    </row>
    <row r="880" ht="15.75" customHeight="1">
      <c r="A880" s="92"/>
      <c r="B880" s="91"/>
      <c r="C880" s="91"/>
      <c r="D880" s="91"/>
      <c r="E880" s="92"/>
      <c r="F880" s="92"/>
      <c r="G880" s="92"/>
      <c r="H880" s="92"/>
    </row>
    <row r="881" ht="15.75" customHeight="1">
      <c r="A881" s="92"/>
      <c r="B881" s="91"/>
      <c r="C881" s="91"/>
      <c r="D881" s="91"/>
      <c r="E881" s="92"/>
      <c r="F881" s="92"/>
      <c r="G881" s="92"/>
      <c r="H881" s="92"/>
    </row>
    <row r="882" ht="15.75" customHeight="1">
      <c r="A882" s="92"/>
      <c r="B882" s="91"/>
      <c r="C882" s="91"/>
      <c r="D882" s="91"/>
      <c r="E882" s="92"/>
      <c r="F882" s="92"/>
      <c r="G882" s="92"/>
      <c r="H882" s="92"/>
    </row>
    <row r="883" ht="15.75" customHeight="1">
      <c r="A883" s="92"/>
      <c r="B883" s="91"/>
      <c r="C883" s="91"/>
      <c r="D883" s="91"/>
      <c r="E883" s="92"/>
      <c r="F883" s="92"/>
      <c r="G883" s="92"/>
      <c r="H883" s="92"/>
    </row>
    <row r="884" ht="15.75" customHeight="1">
      <c r="A884" s="92"/>
      <c r="B884" s="91"/>
      <c r="C884" s="91"/>
      <c r="D884" s="91"/>
      <c r="E884" s="92"/>
      <c r="F884" s="92"/>
      <c r="G884" s="92"/>
      <c r="H884" s="92"/>
    </row>
    <row r="885" ht="15.75" customHeight="1">
      <c r="A885" s="92"/>
      <c r="B885" s="91"/>
      <c r="C885" s="91"/>
      <c r="D885" s="91"/>
      <c r="E885" s="92"/>
      <c r="F885" s="92"/>
      <c r="G885" s="92"/>
      <c r="H885" s="92"/>
    </row>
    <row r="886" ht="15.75" customHeight="1">
      <c r="A886" s="92"/>
      <c r="B886" s="91"/>
      <c r="C886" s="91"/>
      <c r="D886" s="91"/>
      <c r="E886" s="92"/>
      <c r="F886" s="92"/>
      <c r="G886" s="92"/>
      <c r="H886" s="92"/>
    </row>
    <row r="887" ht="15.75" customHeight="1">
      <c r="A887" s="92"/>
      <c r="B887" s="91"/>
      <c r="C887" s="91"/>
      <c r="D887" s="91"/>
      <c r="E887" s="92"/>
      <c r="F887" s="92"/>
      <c r="G887" s="92"/>
      <c r="H887" s="92"/>
    </row>
    <row r="888" ht="15.75" customHeight="1">
      <c r="A888" s="92"/>
      <c r="B888" s="91"/>
      <c r="C888" s="91"/>
      <c r="D888" s="91"/>
      <c r="E888" s="92"/>
      <c r="F888" s="92"/>
      <c r="G888" s="92"/>
      <c r="H888" s="92"/>
    </row>
    <row r="889" ht="15.75" customHeight="1">
      <c r="A889" s="92"/>
      <c r="B889" s="91"/>
      <c r="C889" s="91"/>
      <c r="D889" s="91"/>
      <c r="E889" s="92"/>
      <c r="F889" s="92"/>
      <c r="G889" s="92"/>
      <c r="H889" s="92"/>
    </row>
    <row r="890" ht="15.75" customHeight="1">
      <c r="A890" s="92"/>
      <c r="B890" s="91"/>
      <c r="C890" s="91"/>
      <c r="D890" s="91"/>
      <c r="E890" s="92"/>
      <c r="F890" s="92"/>
      <c r="G890" s="92"/>
      <c r="H890" s="92"/>
    </row>
    <row r="891" ht="15.75" customHeight="1">
      <c r="A891" s="92"/>
      <c r="B891" s="91"/>
      <c r="C891" s="91"/>
      <c r="D891" s="91"/>
      <c r="E891" s="92"/>
      <c r="F891" s="92"/>
      <c r="G891" s="92"/>
      <c r="H891" s="92"/>
    </row>
    <row r="892" ht="15.75" customHeight="1">
      <c r="A892" s="92"/>
      <c r="B892" s="91"/>
      <c r="C892" s="91"/>
      <c r="D892" s="91"/>
      <c r="E892" s="92"/>
      <c r="F892" s="92"/>
      <c r="G892" s="92"/>
      <c r="H892" s="92"/>
    </row>
    <row r="893" ht="15.75" customHeight="1">
      <c r="A893" s="92"/>
      <c r="B893" s="91"/>
      <c r="C893" s="91"/>
      <c r="D893" s="91"/>
      <c r="E893" s="92"/>
      <c r="F893" s="92"/>
      <c r="G893" s="92"/>
      <c r="H893" s="92"/>
    </row>
    <row r="894" ht="15.75" customHeight="1">
      <c r="A894" s="92"/>
      <c r="B894" s="91"/>
      <c r="C894" s="91"/>
      <c r="D894" s="91"/>
      <c r="E894" s="92"/>
      <c r="F894" s="92"/>
      <c r="G894" s="92"/>
      <c r="H894" s="92"/>
    </row>
    <row r="895" ht="15.75" customHeight="1">
      <c r="A895" s="92"/>
      <c r="B895" s="91"/>
      <c r="C895" s="91"/>
      <c r="D895" s="91"/>
      <c r="E895" s="92"/>
      <c r="F895" s="92"/>
      <c r="G895" s="92"/>
      <c r="H895" s="92"/>
    </row>
    <row r="896" ht="15.75" customHeight="1">
      <c r="A896" s="92"/>
      <c r="B896" s="91"/>
      <c r="C896" s="91"/>
      <c r="D896" s="91"/>
      <c r="E896" s="92"/>
      <c r="F896" s="92"/>
      <c r="G896" s="92"/>
      <c r="H896" s="92"/>
    </row>
    <row r="897" ht="15.75" customHeight="1">
      <c r="A897" s="92"/>
      <c r="B897" s="91"/>
      <c r="C897" s="91"/>
      <c r="D897" s="91"/>
      <c r="E897" s="92"/>
      <c r="F897" s="92"/>
      <c r="G897" s="92"/>
      <c r="H897" s="92"/>
    </row>
    <row r="898" ht="15.75" customHeight="1">
      <c r="A898" s="92"/>
      <c r="B898" s="91"/>
      <c r="C898" s="91"/>
      <c r="D898" s="91"/>
      <c r="E898" s="92"/>
      <c r="F898" s="92"/>
      <c r="G898" s="92"/>
      <c r="H898" s="92"/>
    </row>
    <row r="899" ht="15.75" customHeight="1">
      <c r="A899" s="92"/>
      <c r="B899" s="91"/>
      <c r="C899" s="91"/>
      <c r="D899" s="91"/>
      <c r="E899" s="92"/>
      <c r="F899" s="92"/>
      <c r="G899" s="92"/>
      <c r="H899" s="92"/>
    </row>
    <row r="900" ht="15.75" customHeight="1">
      <c r="A900" s="92"/>
      <c r="B900" s="91"/>
      <c r="C900" s="91"/>
      <c r="D900" s="91"/>
      <c r="E900" s="92"/>
      <c r="F900" s="92"/>
      <c r="G900" s="92"/>
      <c r="H900" s="92"/>
    </row>
    <row r="901" ht="15.75" customHeight="1">
      <c r="A901" s="92"/>
      <c r="B901" s="91"/>
      <c r="C901" s="91"/>
      <c r="D901" s="91"/>
      <c r="E901" s="92"/>
      <c r="F901" s="92"/>
      <c r="G901" s="92"/>
      <c r="H901" s="92"/>
    </row>
    <row r="902" ht="15.75" customHeight="1">
      <c r="A902" s="92"/>
      <c r="B902" s="91"/>
      <c r="C902" s="91"/>
      <c r="D902" s="91"/>
      <c r="E902" s="92"/>
      <c r="F902" s="92"/>
      <c r="G902" s="92"/>
      <c r="H902" s="92"/>
    </row>
    <row r="903" ht="15.75" customHeight="1">
      <c r="A903" s="92"/>
      <c r="B903" s="91"/>
      <c r="C903" s="91"/>
      <c r="D903" s="91"/>
      <c r="E903" s="92"/>
      <c r="F903" s="92"/>
      <c r="G903" s="92"/>
      <c r="H903" s="92"/>
    </row>
    <row r="904" ht="15.75" customHeight="1">
      <c r="A904" s="92"/>
      <c r="B904" s="91"/>
      <c r="C904" s="91"/>
      <c r="D904" s="91"/>
      <c r="E904" s="92"/>
      <c r="F904" s="92"/>
      <c r="G904" s="92"/>
      <c r="H904" s="92"/>
    </row>
    <row r="905" ht="15.75" customHeight="1">
      <c r="A905" s="92"/>
      <c r="B905" s="91"/>
      <c r="C905" s="91"/>
      <c r="D905" s="91"/>
      <c r="E905" s="92"/>
      <c r="F905" s="92"/>
      <c r="G905" s="92"/>
      <c r="H905" s="92"/>
    </row>
    <row r="906" ht="15.75" customHeight="1">
      <c r="A906" s="92"/>
      <c r="B906" s="91"/>
      <c r="C906" s="91"/>
      <c r="D906" s="91"/>
      <c r="E906" s="92"/>
      <c r="F906" s="92"/>
      <c r="G906" s="92"/>
      <c r="H906" s="92"/>
    </row>
    <row r="907" ht="15.75" customHeight="1">
      <c r="A907" s="92"/>
      <c r="B907" s="91"/>
      <c r="C907" s="91"/>
      <c r="D907" s="91"/>
      <c r="E907" s="92"/>
      <c r="F907" s="92"/>
      <c r="G907" s="92"/>
      <c r="H907" s="92"/>
    </row>
    <row r="908" ht="15.75" customHeight="1">
      <c r="A908" s="92"/>
      <c r="B908" s="91"/>
      <c r="C908" s="91"/>
      <c r="D908" s="91"/>
      <c r="E908" s="92"/>
      <c r="F908" s="92"/>
      <c r="G908" s="92"/>
      <c r="H908" s="92"/>
    </row>
    <row r="909" ht="15.75" customHeight="1">
      <c r="A909" s="92"/>
      <c r="B909" s="91"/>
      <c r="C909" s="91"/>
      <c r="D909" s="91"/>
      <c r="E909" s="92"/>
      <c r="F909" s="92"/>
      <c r="G909" s="92"/>
      <c r="H909" s="92"/>
    </row>
    <row r="910" ht="15.75" customHeight="1">
      <c r="A910" s="92"/>
      <c r="B910" s="91"/>
      <c r="C910" s="91"/>
      <c r="D910" s="91"/>
      <c r="E910" s="92"/>
      <c r="F910" s="92"/>
      <c r="G910" s="92"/>
      <c r="H910" s="92"/>
    </row>
    <row r="911" ht="15.75" customHeight="1">
      <c r="A911" s="92"/>
      <c r="B911" s="91"/>
      <c r="C911" s="91"/>
      <c r="D911" s="91"/>
      <c r="E911" s="92"/>
      <c r="F911" s="92"/>
      <c r="G911" s="92"/>
      <c r="H911" s="92"/>
    </row>
    <row r="912" ht="15.75" customHeight="1">
      <c r="A912" s="92"/>
      <c r="B912" s="91"/>
      <c r="C912" s="91"/>
      <c r="D912" s="91"/>
      <c r="E912" s="92"/>
      <c r="F912" s="92"/>
      <c r="G912" s="92"/>
      <c r="H912" s="92"/>
    </row>
    <row r="913" ht="15.75" customHeight="1">
      <c r="A913" s="92"/>
      <c r="B913" s="91"/>
      <c r="C913" s="91"/>
      <c r="D913" s="91"/>
      <c r="E913" s="92"/>
      <c r="F913" s="92"/>
      <c r="G913" s="92"/>
      <c r="H913" s="92"/>
    </row>
    <row r="914" ht="15.75" customHeight="1">
      <c r="A914" s="92"/>
      <c r="B914" s="91"/>
      <c r="C914" s="91"/>
      <c r="D914" s="91"/>
      <c r="E914" s="92"/>
      <c r="F914" s="92"/>
      <c r="G914" s="92"/>
      <c r="H914" s="92"/>
    </row>
    <row r="915" ht="15.75" customHeight="1">
      <c r="A915" s="92"/>
      <c r="B915" s="91"/>
      <c r="C915" s="91"/>
      <c r="D915" s="91"/>
      <c r="E915" s="92"/>
      <c r="F915" s="92"/>
      <c r="G915" s="92"/>
      <c r="H915" s="92"/>
    </row>
    <row r="916" ht="15.75" customHeight="1">
      <c r="A916" s="92"/>
      <c r="B916" s="91"/>
      <c r="C916" s="91"/>
      <c r="D916" s="91"/>
      <c r="E916" s="92"/>
      <c r="F916" s="92"/>
      <c r="G916" s="92"/>
      <c r="H916" s="92"/>
    </row>
    <row r="917" ht="15.75" customHeight="1">
      <c r="A917" s="92"/>
      <c r="B917" s="91"/>
      <c r="C917" s="91"/>
      <c r="D917" s="91"/>
      <c r="E917" s="92"/>
      <c r="F917" s="92"/>
      <c r="G917" s="92"/>
      <c r="H917" s="92"/>
    </row>
    <row r="918" ht="15.75" customHeight="1">
      <c r="A918" s="92"/>
      <c r="B918" s="91"/>
      <c r="C918" s="91"/>
      <c r="D918" s="91"/>
      <c r="E918" s="92"/>
      <c r="F918" s="92"/>
      <c r="G918" s="92"/>
      <c r="H918" s="92"/>
    </row>
    <row r="919" ht="15.75" customHeight="1">
      <c r="A919" s="92"/>
      <c r="B919" s="91"/>
      <c r="C919" s="91"/>
      <c r="D919" s="91"/>
      <c r="E919" s="92"/>
      <c r="F919" s="92"/>
      <c r="G919" s="92"/>
      <c r="H919" s="92"/>
    </row>
    <row r="920" ht="15.75" customHeight="1">
      <c r="A920" s="92"/>
      <c r="B920" s="91"/>
      <c r="C920" s="91"/>
      <c r="D920" s="91"/>
      <c r="E920" s="92"/>
      <c r="F920" s="92"/>
      <c r="G920" s="92"/>
      <c r="H920" s="92"/>
    </row>
    <row r="921" ht="15.75" customHeight="1">
      <c r="A921" s="92"/>
      <c r="B921" s="91"/>
      <c r="C921" s="91"/>
      <c r="D921" s="91"/>
      <c r="E921" s="92"/>
      <c r="F921" s="92"/>
      <c r="G921" s="92"/>
      <c r="H921" s="92"/>
    </row>
    <row r="922" ht="15.75" customHeight="1">
      <c r="A922" s="92"/>
      <c r="B922" s="91"/>
      <c r="C922" s="91"/>
      <c r="D922" s="91"/>
      <c r="E922" s="92"/>
      <c r="F922" s="92"/>
      <c r="G922" s="92"/>
      <c r="H922" s="92"/>
    </row>
    <row r="923" ht="15.75" customHeight="1">
      <c r="A923" s="92"/>
      <c r="B923" s="91"/>
      <c r="C923" s="91"/>
      <c r="D923" s="91"/>
      <c r="E923" s="92"/>
      <c r="F923" s="92"/>
      <c r="G923" s="92"/>
      <c r="H923" s="92"/>
    </row>
    <row r="924" ht="15.75" customHeight="1">
      <c r="A924" s="92"/>
      <c r="B924" s="91"/>
      <c r="C924" s="91"/>
      <c r="D924" s="91"/>
      <c r="E924" s="92"/>
      <c r="F924" s="92"/>
      <c r="G924" s="92"/>
      <c r="H924" s="92"/>
    </row>
    <row r="925" ht="15.75" customHeight="1">
      <c r="A925" s="92"/>
      <c r="B925" s="91"/>
      <c r="C925" s="91"/>
      <c r="D925" s="91"/>
      <c r="E925" s="92"/>
      <c r="F925" s="92"/>
      <c r="G925" s="92"/>
      <c r="H925" s="92"/>
    </row>
    <row r="926" ht="15.75" customHeight="1">
      <c r="A926" s="92"/>
      <c r="B926" s="91"/>
      <c r="C926" s="91"/>
      <c r="D926" s="91"/>
      <c r="E926" s="92"/>
      <c r="F926" s="92"/>
      <c r="G926" s="92"/>
      <c r="H926" s="92"/>
    </row>
    <row r="927" ht="15.75" customHeight="1">
      <c r="A927" s="92"/>
      <c r="B927" s="91"/>
      <c r="C927" s="91"/>
      <c r="D927" s="91"/>
      <c r="E927" s="92"/>
      <c r="F927" s="92"/>
      <c r="G927" s="92"/>
      <c r="H927" s="92"/>
    </row>
    <row r="928" ht="15.75" customHeight="1">
      <c r="A928" s="92"/>
      <c r="B928" s="91"/>
      <c r="C928" s="91"/>
      <c r="D928" s="91"/>
      <c r="E928" s="92"/>
      <c r="F928" s="92"/>
      <c r="G928" s="92"/>
      <c r="H928" s="92"/>
    </row>
    <row r="929" ht="15.75" customHeight="1">
      <c r="A929" s="92"/>
      <c r="B929" s="91"/>
      <c r="C929" s="91"/>
      <c r="D929" s="91"/>
      <c r="E929" s="92"/>
      <c r="F929" s="92"/>
      <c r="G929" s="92"/>
      <c r="H929" s="92"/>
    </row>
    <row r="930" ht="15.75" customHeight="1">
      <c r="A930" s="92"/>
      <c r="B930" s="91"/>
      <c r="C930" s="91"/>
      <c r="D930" s="91"/>
      <c r="E930" s="92"/>
      <c r="F930" s="92"/>
      <c r="G930" s="92"/>
      <c r="H930" s="92"/>
    </row>
    <row r="931" ht="15.75" customHeight="1">
      <c r="A931" s="92"/>
      <c r="B931" s="91"/>
      <c r="C931" s="91"/>
      <c r="D931" s="91"/>
      <c r="E931" s="92"/>
      <c r="F931" s="92"/>
      <c r="G931" s="92"/>
      <c r="H931" s="92"/>
    </row>
    <row r="932" ht="15.75" customHeight="1">
      <c r="A932" s="92"/>
      <c r="B932" s="91"/>
      <c r="C932" s="91"/>
      <c r="D932" s="91"/>
      <c r="E932" s="92"/>
      <c r="F932" s="92"/>
      <c r="G932" s="92"/>
      <c r="H932" s="92"/>
    </row>
    <row r="933" ht="15.75" customHeight="1">
      <c r="A933" s="92"/>
      <c r="B933" s="91"/>
      <c r="C933" s="91"/>
      <c r="D933" s="91"/>
      <c r="E933" s="92"/>
      <c r="F933" s="92"/>
      <c r="G933" s="92"/>
      <c r="H933" s="92"/>
    </row>
    <row r="934" ht="15.75" customHeight="1">
      <c r="A934" s="92"/>
      <c r="B934" s="91"/>
      <c r="C934" s="91"/>
      <c r="D934" s="91"/>
      <c r="E934" s="92"/>
      <c r="F934" s="92"/>
      <c r="G934" s="92"/>
      <c r="H934" s="92"/>
    </row>
    <row r="935" ht="15.75" customHeight="1">
      <c r="A935" s="92"/>
      <c r="B935" s="91"/>
      <c r="C935" s="91"/>
      <c r="D935" s="91"/>
      <c r="E935" s="92"/>
      <c r="F935" s="92"/>
      <c r="G935" s="92"/>
      <c r="H935" s="92"/>
    </row>
    <row r="936" ht="15.75" customHeight="1">
      <c r="A936" s="92"/>
      <c r="B936" s="91"/>
      <c r="C936" s="91"/>
      <c r="D936" s="91"/>
      <c r="E936" s="92"/>
      <c r="F936" s="92"/>
      <c r="G936" s="92"/>
      <c r="H936" s="92"/>
    </row>
    <row r="937" ht="15.75" customHeight="1">
      <c r="A937" s="92"/>
      <c r="B937" s="91"/>
      <c r="C937" s="91"/>
      <c r="D937" s="91"/>
      <c r="E937" s="92"/>
      <c r="F937" s="92"/>
      <c r="G937" s="92"/>
      <c r="H937" s="92"/>
    </row>
    <row r="938" ht="15.75" customHeight="1">
      <c r="A938" s="92"/>
      <c r="B938" s="91"/>
      <c r="C938" s="91"/>
      <c r="D938" s="91"/>
      <c r="E938" s="92"/>
      <c r="F938" s="92"/>
      <c r="G938" s="92"/>
      <c r="H938" s="92"/>
    </row>
    <row r="939" ht="15.75" customHeight="1">
      <c r="A939" s="92"/>
      <c r="B939" s="91"/>
      <c r="C939" s="91"/>
      <c r="D939" s="91"/>
      <c r="E939" s="92"/>
      <c r="F939" s="92"/>
      <c r="G939" s="92"/>
      <c r="H939" s="92"/>
    </row>
    <row r="940" ht="15.75" customHeight="1">
      <c r="A940" s="92"/>
      <c r="B940" s="91"/>
      <c r="C940" s="91"/>
      <c r="D940" s="91"/>
      <c r="E940" s="92"/>
      <c r="F940" s="92"/>
      <c r="G940" s="92"/>
      <c r="H940" s="92"/>
    </row>
    <row r="941" ht="15.75" customHeight="1">
      <c r="A941" s="92"/>
      <c r="B941" s="91"/>
      <c r="C941" s="91"/>
      <c r="D941" s="91"/>
      <c r="E941" s="92"/>
      <c r="F941" s="92"/>
      <c r="G941" s="92"/>
      <c r="H941" s="92"/>
    </row>
    <row r="942" ht="15.75" customHeight="1">
      <c r="A942" s="92"/>
      <c r="B942" s="91"/>
      <c r="C942" s="91"/>
      <c r="D942" s="91"/>
      <c r="E942" s="92"/>
      <c r="F942" s="92"/>
      <c r="G942" s="92"/>
      <c r="H942" s="92"/>
    </row>
    <row r="943" ht="15.75" customHeight="1">
      <c r="A943" s="92"/>
      <c r="B943" s="91"/>
      <c r="C943" s="91"/>
      <c r="D943" s="91"/>
      <c r="E943" s="92"/>
      <c r="F943" s="92"/>
      <c r="G943" s="92"/>
      <c r="H943" s="92"/>
    </row>
    <row r="944" ht="15.75" customHeight="1">
      <c r="A944" s="92"/>
      <c r="B944" s="91"/>
      <c r="C944" s="91"/>
      <c r="D944" s="91"/>
      <c r="E944" s="92"/>
      <c r="F944" s="92"/>
      <c r="G944" s="92"/>
      <c r="H944" s="92"/>
    </row>
    <row r="945" ht="15.75" customHeight="1">
      <c r="A945" s="92"/>
      <c r="B945" s="91"/>
      <c r="C945" s="91"/>
      <c r="D945" s="91"/>
      <c r="E945" s="92"/>
      <c r="F945" s="92"/>
      <c r="G945" s="92"/>
      <c r="H945" s="92"/>
    </row>
    <row r="946" ht="15.75" customHeight="1">
      <c r="A946" s="92"/>
      <c r="B946" s="91"/>
      <c r="C946" s="91"/>
      <c r="D946" s="91"/>
      <c r="E946" s="92"/>
      <c r="F946" s="92"/>
      <c r="G946" s="92"/>
      <c r="H946" s="92"/>
    </row>
    <row r="947" ht="15.75" customHeight="1">
      <c r="A947" s="92"/>
      <c r="B947" s="91"/>
      <c r="C947" s="91"/>
      <c r="D947" s="91"/>
      <c r="E947" s="92"/>
      <c r="F947" s="92"/>
      <c r="G947" s="92"/>
      <c r="H947" s="92"/>
    </row>
    <row r="948" ht="15.75" customHeight="1">
      <c r="A948" s="92"/>
      <c r="B948" s="91"/>
      <c r="C948" s="91"/>
      <c r="D948" s="91"/>
      <c r="E948" s="92"/>
      <c r="F948" s="92"/>
      <c r="G948" s="92"/>
      <c r="H948" s="92"/>
    </row>
    <row r="949" ht="15.75" customHeight="1">
      <c r="A949" s="92"/>
      <c r="B949" s="91"/>
      <c r="C949" s="91"/>
      <c r="D949" s="91"/>
      <c r="E949" s="92"/>
      <c r="F949" s="92"/>
      <c r="G949" s="92"/>
      <c r="H949" s="92"/>
    </row>
    <row r="950" ht="15.75" customHeight="1">
      <c r="A950" s="92"/>
      <c r="B950" s="91"/>
      <c r="C950" s="91"/>
      <c r="D950" s="91"/>
      <c r="E950" s="92"/>
      <c r="F950" s="92"/>
      <c r="G950" s="92"/>
      <c r="H950" s="92"/>
    </row>
    <row r="951" ht="15.75" customHeight="1">
      <c r="A951" s="92"/>
      <c r="B951" s="91"/>
      <c r="C951" s="91"/>
      <c r="D951" s="91"/>
      <c r="E951" s="92"/>
      <c r="F951" s="92"/>
      <c r="G951" s="92"/>
      <c r="H951" s="92"/>
    </row>
    <row r="952" ht="15.75" customHeight="1">
      <c r="A952" s="92"/>
      <c r="B952" s="91"/>
      <c r="C952" s="91"/>
      <c r="D952" s="91"/>
      <c r="E952" s="92"/>
      <c r="F952" s="92"/>
      <c r="G952" s="92"/>
      <c r="H952" s="92"/>
    </row>
    <row r="953" ht="15.75" customHeight="1">
      <c r="A953" s="92"/>
      <c r="B953" s="91"/>
      <c r="C953" s="91"/>
      <c r="D953" s="91"/>
      <c r="E953" s="92"/>
      <c r="F953" s="92"/>
      <c r="G953" s="92"/>
      <c r="H953" s="92"/>
    </row>
    <row r="954" ht="15.75" customHeight="1">
      <c r="A954" s="92"/>
      <c r="B954" s="91"/>
      <c r="C954" s="91"/>
      <c r="D954" s="91"/>
      <c r="E954" s="92"/>
      <c r="F954" s="92"/>
      <c r="G954" s="92"/>
      <c r="H954" s="92"/>
    </row>
    <row r="955" ht="15.75" customHeight="1">
      <c r="A955" s="92"/>
      <c r="B955" s="91"/>
      <c r="C955" s="91"/>
      <c r="D955" s="91"/>
      <c r="E955" s="92"/>
      <c r="F955" s="92"/>
      <c r="G955" s="92"/>
      <c r="H955" s="92"/>
    </row>
    <row r="956" ht="15.75" customHeight="1">
      <c r="A956" s="92"/>
      <c r="B956" s="91"/>
      <c r="C956" s="91"/>
      <c r="D956" s="91"/>
      <c r="E956" s="92"/>
      <c r="F956" s="92"/>
      <c r="G956" s="92"/>
      <c r="H956" s="92"/>
    </row>
    <row r="957" ht="15.75" customHeight="1">
      <c r="A957" s="92"/>
      <c r="B957" s="91"/>
      <c r="C957" s="91"/>
      <c r="D957" s="91"/>
      <c r="E957" s="92"/>
      <c r="F957" s="92"/>
      <c r="G957" s="92"/>
      <c r="H957" s="92"/>
    </row>
    <row r="958" ht="15.75" customHeight="1">
      <c r="A958" s="92"/>
      <c r="B958" s="91"/>
      <c r="C958" s="91"/>
      <c r="D958" s="91"/>
      <c r="E958" s="92"/>
      <c r="F958" s="92"/>
      <c r="G958" s="92"/>
      <c r="H958" s="92"/>
    </row>
    <row r="959" ht="15.75" customHeight="1">
      <c r="A959" s="92"/>
      <c r="B959" s="91"/>
      <c r="C959" s="91"/>
      <c r="D959" s="91"/>
      <c r="E959" s="92"/>
      <c r="F959" s="92"/>
      <c r="G959" s="92"/>
      <c r="H959" s="92"/>
    </row>
    <row r="960" ht="15.75" customHeight="1">
      <c r="A960" s="92"/>
      <c r="B960" s="91"/>
      <c r="C960" s="91"/>
      <c r="D960" s="91"/>
      <c r="E960" s="92"/>
      <c r="F960" s="92"/>
      <c r="G960" s="92"/>
      <c r="H960" s="92"/>
    </row>
    <row r="961" ht="15.75" customHeight="1">
      <c r="A961" s="92"/>
      <c r="B961" s="91"/>
      <c r="C961" s="91"/>
      <c r="D961" s="91"/>
      <c r="E961" s="92"/>
      <c r="F961" s="92"/>
      <c r="G961" s="92"/>
      <c r="H961" s="92"/>
    </row>
    <row r="962" ht="15.75" customHeight="1">
      <c r="A962" s="92"/>
      <c r="B962" s="91"/>
      <c r="C962" s="91"/>
      <c r="D962" s="91"/>
      <c r="E962" s="92"/>
      <c r="F962" s="92"/>
      <c r="G962" s="92"/>
      <c r="H962" s="92"/>
    </row>
    <row r="963" ht="15.75" customHeight="1">
      <c r="A963" s="92"/>
      <c r="B963" s="91"/>
      <c r="C963" s="91"/>
      <c r="D963" s="91"/>
      <c r="E963" s="92"/>
      <c r="F963" s="92"/>
      <c r="G963" s="92"/>
      <c r="H963" s="92"/>
    </row>
    <row r="964" ht="15.75" customHeight="1">
      <c r="A964" s="92"/>
      <c r="B964" s="91"/>
      <c r="C964" s="91"/>
      <c r="D964" s="91"/>
      <c r="E964" s="92"/>
      <c r="F964" s="92"/>
      <c r="G964" s="92"/>
      <c r="H964" s="92"/>
    </row>
    <row r="965" ht="15.75" customHeight="1">
      <c r="A965" s="92"/>
      <c r="B965" s="91"/>
      <c r="C965" s="91"/>
      <c r="D965" s="91"/>
      <c r="E965" s="92"/>
      <c r="F965" s="92"/>
      <c r="G965" s="92"/>
      <c r="H965" s="92"/>
    </row>
    <row r="966" ht="15.75" customHeight="1">
      <c r="A966" s="92"/>
      <c r="B966" s="91"/>
      <c r="C966" s="91"/>
      <c r="D966" s="91"/>
      <c r="E966" s="92"/>
      <c r="F966" s="92"/>
      <c r="G966" s="92"/>
      <c r="H966" s="92"/>
    </row>
    <row r="967" ht="15.75" customHeight="1">
      <c r="A967" s="92"/>
      <c r="B967" s="91"/>
      <c r="C967" s="91"/>
      <c r="D967" s="91"/>
      <c r="E967" s="92"/>
      <c r="F967" s="92"/>
      <c r="G967" s="92"/>
      <c r="H967" s="92"/>
    </row>
    <row r="968" ht="15.75" customHeight="1">
      <c r="A968" s="92"/>
      <c r="B968" s="91"/>
      <c r="C968" s="91"/>
      <c r="D968" s="91"/>
      <c r="E968" s="92"/>
      <c r="F968" s="92"/>
      <c r="G968" s="92"/>
      <c r="H968" s="92"/>
    </row>
    <row r="969" ht="15.75" customHeight="1">
      <c r="A969" s="92"/>
      <c r="B969" s="91"/>
      <c r="C969" s="91"/>
      <c r="D969" s="91"/>
      <c r="E969" s="92"/>
      <c r="F969" s="92"/>
      <c r="G969" s="92"/>
      <c r="H969" s="92"/>
    </row>
    <row r="970" ht="15.75" customHeight="1">
      <c r="A970" s="92"/>
      <c r="B970" s="91"/>
      <c r="C970" s="91"/>
      <c r="D970" s="91"/>
      <c r="E970" s="92"/>
      <c r="F970" s="92"/>
      <c r="G970" s="92"/>
      <c r="H970" s="92"/>
    </row>
    <row r="971" ht="15.75" customHeight="1">
      <c r="A971" s="92"/>
      <c r="B971" s="91"/>
      <c r="C971" s="91"/>
      <c r="D971" s="91"/>
      <c r="E971" s="92"/>
      <c r="F971" s="92"/>
      <c r="G971" s="92"/>
      <c r="H971" s="92"/>
    </row>
    <row r="972" ht="15.75" customHeight="1">
      <c r="A972" s="92"/>
      <c r="B972" s="91"/>
      <c r="C972" s="91"/>
      <c r="D972" s="91"/>
      <c r="E972" s="92"/>
      <c r="F972" s="92"/>
      <c r="G972" s="92"/>
      <c r="H972" s="92"/>
    </row>
    <row r="973" ht="15.75" customHeight="1">
      <c r="A973" s="92"/>
      <c r="B973" s="91"/>
      <c r="C973" s="91"/>
      <c r="D973" s="91"/>
      <c r="E973" s="92"/>
      <c r="F973" s="92"/>
      <c r="G973" s="92"/>
      <c r="H973" s="92"/>
    </row>
    <row r="974" ht="15.75" customHeight="1">
      <c r="A974" s="92"/>
      <c r="B974" s="91"/>
      <c r="C974" s="91"/>
      <c r="D974" s="91"/>
      <c r="E974" s="92"/>
      <c r="F974" s="92"/>
      <c r="G974" s="92"/>
      <c r="H974" s="92"/>
    </row>
    <row r="975" ht="15.75" customHeight="1">
      <c r="A975" s="92"/>
      <c r="B975" s="91"/>
      <c r="C975" s="91"/>
      <c r="D975" s="91"/>
      <c r="E975" s="92"/>
      <c r="F975" s="92"/>
      <c r="G975" s="92"/>
      <c r="H975" s="92"/>
    </row>
    <row r="976" ht="15.75" customHeight="1">
      <c r="A976" s="92"/>
      <c r="B976" s="91"/>
      <c r="C976" s="91"/>
      <c r="D976" s="91"/>
      <c r="E976" s="92"/>
      <c r="F976" s="92"/>
      <c r="G976" s="92"/>
      <c r="H976" s="92"/>
    </row>
    <row r="977" ht="15.75" customHeight="1">
      <c r="A977" s="92"/>
      <c r="B977" s="91"/>
      <c r="C977" s="91"/>
      <c r="D977" s="91"/>
      <c r="E977" s="92"/>
      <c r="F977" s="92"/>
      <c r="G977" s="92"/>
      <c r="H977" s="92"/>
    </row>
    <row r="978" ht="15.75" customHeight="1">
      <c r="A978" s="92"/>
      <c r="B978" s="91"/>
      <c r="C978" s="91"/>
      <c r="D978" s="91"/>
      <c r="E978" s="92"/>
      <c r="F978" s="92"/>
      <c r="G978" s="92"/>
      <c r="H978" s="92"/>
    </row>
    <row r="979" ht="15.75" customHeight="1">
      <c r="A979" s="92"/>
      <c r="B979" s="91"/>
      <c r="C979" s="91"/>
      <c r="D979" s="91"/>
      <c r="E979" s="92"/>
      <c r="F979" s="92"/>
      <c r="G979" s="92"/>
      <c r="H979" s="92"/>
    </row>
    <row r="980" ht="15.75" customHeight="1">
      <c r="A980" s="92"/>
      <c r="B980" s="91"/>
      <c r="C980" s="91"/>
      <c r="D980" s="91"/>
      <c r="E980" s="92"/>
      <c r="F980" s="92"/>
      <c r="G980" s="92"/>
      <c r="H980" s="92"/>
    </row>
    <row r="981" ht="15.75" customHeight="1">
      <c r="A981" s="92"/>
      <c r="B981" s="91"/>
      <c r="C981" s="91"/>
      <c r="D981" s="91"/>
      <c r="E981" s="92"/>
      <c r="F981" s="92"/>
      <c r="G981" s="92"/>
      <c r="H981" s="92"/>
    </row>
    <row r="982" ht="15.75" customHeight="1">
      <c r="A982" s="92"/>
      <c r="B982" s="91"/>
      <c r="C982" s="91"/>
      <c r="D982" s="91"/>
      <c r="E982" s="92"/>
      <c r="F982" s="92"/>
      <c r="G982" s="92"/>
      <c r="H982" s="92"/>
    </row>
    <row r="983" ht="15.75" customHeight="1">
      <c r="A983" s="92"/>
      <c r="B983" s="91"/>
      <c r="C983" s="91"/>
      <c r="D983" s="91"/>
      <c r="E983" s="92"/>
      <c r="F983" s="92"/>
      <c r="G983" s="92"/>
      <c r="H983" s="92"/>
    </row>
    <row r="984" ht="15.75" customHeight="1">
      <c r="A984" s="92"/>
      <c r="B984" s="91"/>
      <c r="C984" s="91"/>
      <c r="D984" s="91"/>
      <c r="E984" s="92"/>
      <c r="F984" s="92"/>
      <c r="G984" s="92"/>
      <c r="H984" s="92"/>
    </row>
    <row r="985" ht="15.75" customHeight="1">
      <c r="A985" s="92"/>
      <c r="B985" s="91"/>
      <c r="C985" s="91"/>
      <c r="D985" s="91"/>
      <c r="E985" s="92"/>
      <c r="F985" s="92"/>
      <c r="G985" s="92"/>
      <c r="H985" s="92"/>
    </row>
    <row r="986" ht="15.75" customHeight="1">
      <c r="A986" s="92"/>
      <c r="B986" s="91"/>
      <c r="C986" s="91"/>
      <c r="D986" s="91"/>
      <c r="E986" s="92"/>
      <c r="F986" s="92"/>
      <c r="G986" s="92"/>
      <c r="H986" s="92"/>
    </row>
    <row r="987" ht="15.75" customHeight="1">
      <c r="A987" s="92"/>
      <c r="B987" s="91"/>
      <c r="C987" s="91"/>
      <c r="D987" s="91"/>
      <c r="E987" s="92"/>
      <c r="F987" s="92"/>
      <c r="G987" s="92"/>
      <c r="H987" s="92"/>
    </row>
    <row r="988" ht="15.75" customHeight="1">
      <c r="A988" s="92"/>
      <c r="B988" s="91"/>
      <c r="C988" s="91"/>
      <c r="D988" s="91"/>
      <c r="E988" s="92"/>
      <c r="F988" s="92"/>
      <c r="G988" s="92"/>
      <c r="H988" s="92"/>
    </row>
    <row r="989" ht="15.75" customHeight="1">
      <c r="A989" s="92"/>
      <c r="B989" s="91"/>
      <c r="C989" s="91"/>
      <c r="D989" s="91"/>
      <c r="E989" s="92"/>
      <c r="F989" s="92"/>
      <c r="G989" s="92"/>
      <c r="H989" s="92"/>
    </row>
    <row r="990" ht="15.75" customHeight="1">
      <c r="A990" s="92"/>
      <c r="B990" s="91"/>
      <c r="C990" s="91"/>
      <c r="D990" s="91"/>
      <c r="E990" s="92"/>
      <c r="F990" s="92"/>
      <c r="G990" s="92"/>
      <c r="H990" s="92"/>
    </row>
    <row r="991" ht="15.75" customHeight="1">
      <c r="A991" s="92"/>
      <c r="B991" s="91"/>
      <c r="C991" s="91"/>
      <c r="D991" s="91"/>
      <c r="E991" s="92"/>
      <c r="F991" s="92"/>
      <c r="G991" s="92"/>
      <c r="H991" s="92"/>
    </row>
    <row r="992" ht="15.75" customHeight="1">
      <c r="A992" s="92"/>
      <c r="B992" s="91"/>
      <c r="C992" s="91"/>
      <c r="D992" s="91"/>
      <c r="E992" s="92"/>
      <c r="F992" s="92"/>
      <c r="G992" s="92"/>
      <c r="H992" s="92"/>
    </row>
    <row r="993" ht="15.75" customHeight="1">
      <c r="A993" s="92"/>
      <c r="B993" s="91"/>
      <c r="C993" s="91"/>
      <c r="D993" s="91"/>
      <c r="E993" s="92"/>
      <c r="F993" s="92"/>
      <c r="G993" s="92"/>
      <c r="H993" s="92"/>
    </row>
    <row r="994" ht="15.75" customHeight="1">
      <c r="A994" s="92"/>
      <c r="B994" s="91"/>
      <c r="C994" s="91"/>
      <c r="D994" s="91"/>
      <c r="E994" s="92"/>
      <c r="F994" s="92"/>
      <c r="G994" s="92"/>
      <c r="H994" s="92"/>
    </row>
    <row r="995" ht="15.75" customHeight="1">
      <c r="A995" s="92"/>
      <c r="B995" s="91"/>
      <c r="C995" s="91"/>
      <c r="D995" s="91"/>
      <c r="E995" s="92"/>
      <c r="F995" s="92"/>
      <c r="G995" s="92"/>
      <c r="H995" s="92"/>
    </row>
    <row r="996" ht="15.75" customHeight="1">
      <c r="A996" s="92"/>
      <c r="B996" s="91"/>
      <c r="C996" s="91"/>
      <c r="D996" s="91"/>
      <c r="E996" s="92"/>
      <c r="F996" s="92"/>
      <c r="G996" s="92"/>
      <c r="H996" s="92"/>
    </row>
    <row r="997" ht="15.75" customHeight="1">
      <c r="A997" s="92"/>
      <c r="B997" s="91"/>
      <c r="C997" s="91"/>
      <c r="D997" s="91"/>
      <c r="E997" s="92"/>
      <c r="F997" s="92"/>
      <c r="G997" s="92"/>
      <c r="H997" s="92"/>
    </row>
    <row r="998" ht="15.75" customHeight="1">
      <c r="A998" s="92"/>
      <c r="B998" s="91"/>
      <c r="C998" s="91"/>
      <c r="D998" s="91"/>
      <c r="E998" s="92"/>
      <c r="F998" s="92"/>
      <c r="G998" s="92"/>
      <c r="H998" s="92"/>
    </row>
    <row r="999" ht="15.75" customHeight="1">
      <c r="A999" s="92"/>
      <c r="B999" s="91"/>
      <c r="C999" s="91"/>
      <c r="D999" s="91"/>
      <c r="E999" s="92"/>
      <c r="F999" s="92"/>
      <c r="G999" s="92"/>
      <c r="H999" s="92"/>
    </row>
    <row r="1000" ht="15.75" customHeight="1">
      <c r="A1000" s="92"/>
      <c r="B1000" s="91"/>
      <c r="C1000" s="91"/>
      <c r="D1000" s="91"/>
      <c r="E1000" s="92"/>
      <c r="F1000" s="92"/>
      <c r="G1000" s="92"/>
      <c r="H1000" s="92"/>
    </row>
  </sheetData>
  <mergeCells count="2">
    <mergeCell ref="A60:G60"/>
    <mergeCell ref="A61:G61"/>
  </mergeCells>
  <printOptions/>
  <pageMargins bottom="0.787401575" footer="0.0" header="0.0" left="0.511811024" right="0.511811024" top="0.7874015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63"/>
    <col customWidth="1" min="2" max="5" width="13.75"/>
    <col customWidth="1" min="6" max="26" width="7.63"/>
  </cols>
  <sheetData>
    <row r="1">
      <c r="A1" s="90" t="s">
        <v>542</v>
      </c>
      <c r="B1" s="92"/>
      <c r="C1" s="92"/>
      <c r="D1" s="92"/>
    </row>
    <row r="2">
      <c r="A2" s="92"/>
      <c r="B2" s="92"/>
      <c r="C2" s="92"/>
      <c r="D2" s="92"/>
    </row>
    <row r="3">
      <c r="A3" s="103" t="s">
        <v>543</v>
      </c>
      <c r="B3" s="75"/>
      <c r="C3" s="75"/>
      <c r="D3" s="75"/>
      <c r="E3" s="76"/>
    </row>
    <row r="4">
      <c r="A4" s="94" t="s">
        <v>544</v>
      </c>
      <c r="B4" s="94" t="s">
        <v>545</v>
      </c>
      <c r="C4" s="94" t="s">
        <v>490</v>
      </c>
      <c r="D4" s="94" t="s">
        <v>546</v>
      </c>
      <c r="E4" s="94" t="s">
        <v>547</v>
      </c>
    </row>
    <row r="5">
      <c r="A5" s="59" t="s">
        <v>412</v>
      </c>
      <c r="B5" s="59">
        <v>1.0</v>
      </c>
      <c r="C5" s="104">
        <f>MIN('Base de custos uniformes'!$A$11:$B$12)</f>
        <v>38.55</v>
      </c>
      <c r="D5" s="104">
        <f t="shared" ref="D5:D9" si="1">B5*C5</f>
        <v>38.55</v>
      </c>
      <c r="E5" s="104">
        <f t="shared" ref="E5:E9" si="2">D5/6</f>
        <v>6.425</v>
      </c>
    </row>
    <row r="6">
      <c r="A6" s="59" t="s">
        <v>418</v>
      </c>
      <c r="B6" s="59">
        <v>2.0</v>
      </c>
      <c r="C6" s="104">
        <f>MIN('Base de custos uniformes'!$A$22:$B$23)</f>
        <v>20.709649</v>
      </c>
      <c r="D6" s="104">
        <f t="shared" si="1"/>
        <v>41.419298</v>
      </c>
      <c r="E6" s="104">
        <f t="shared" si="2"/>
        <v>6.903216333</v>
      </c>
    </row>
    <row r="7">
      <c r="A7" s="59" t="s">
        <v>421</v>
      </c>
      <c r="B7" s="59">
        <v>1.0</v>
      </c>
      <c r="C7" s="104">
        <f>MIN('Base de custos uniformes'!$A$32:$B$33)</f>
        <v>76.89333333</v>
      </c>
      <c r="D7" s="104">
        <f t="shared" si="1"/>
        <v>76.89333333</v>
      </c>
      <c r="E7" s="104">
        <f t="shared" si="2"/>
        <v>12.81555556</v>
      </c>
    </row>
    <row r="8">
      <c r="A8" s="59" t="s">
        <v>426</v>
      </c>
      <c r="B8" s="59">
        <v>2.0</v>
      </c>
      <c r="C8" s="104">
        <f>MIN('Base de custos uniformes'!$A$42:$B$43)</f>
        <v>14.02207411</v>
      </c>
      <c r="D8" s="104">
        <f t="shared" si="1"/>
        <v>28.04414822</v>
      </c>
      <c r="E8" s="104">
        <f t="shared" si="2"/>
        <v>4.674024704</v>
      </c>
    </row>
    <row r="9">
      <c r="A9" s="59" t="s">
        <v>432</v>
      </c>
      <c r="B9" s="59">
        <v>1.0</v>
      </c>
      <c r="C9" s="104">
        <f>MIN('Base de custos uniformes'!$A$52:$B$53)</f>
        <v>40.3</v>
      </c>
      <c r="D9" s="104">
        <f t="shared" si="1"/>
        <v>40.3</v>
      </c>
      <c r="E9" s="104">
        <f t="shared" si="2"/>
        <v>6.716666667</v>
      </c>
    </row>
    <row r="10">
      <c r="A10" s="105" t="s">
        <v>548</v>
      </c>
      <c r="B10" s="75"/>
      <c r="C10" s="75"/>
      <c r="D10" s="76"/>
      <c r="E10" s="106">
        <f>SUM(E5:E9)</f>
        <v>37.53446326</v>
      </c>
    </row>
    <row r="12" ht="15.0" customHeight="1">
      <c r="A12" s="107" t="s">
        <v>549</v>
      </c>
      <c r="B12" s="75"/>
      <c r="C12" s="75"/>
      <c r="D12" s="75"/>
      <c r="E12" s="76"/>
    </row>
    <row r="13">
      <c r="A13" s="94" t="s">
        <v>544</v>
      </c>
      <c r="B13" s="94" t="s">
        <v>545</v>
      </c>
      <c r="C13" s="94" t="s">
        <v>490</v>
      </c>
      <c r="D13" s="94" t="s">
        <v>546</v>
      </c>
      <c r="E13" s="94" t="s">
        <v>547</v>
      </c>
    </row>
    <row r="14">
      <c r="A14" s="59" t="s">
        <v>438</v>
      </c>
      <c r="B14" s="59">
        <v>1.0</v>
      </c>
      <c r="C14" s="104">
        <f>MIN('Base de custos uniformes'!$A$64:$B$65)</f>
        <v>36.87333333</v>
      </c>
      <c r="D14" s="104">
        <f t="shared" ref="D14:D18" si="3">B14*C14</f>
        <v>36.87333333</v>
      </c>
      <c r="E14" s="104">
        <f t="shared" ref="E14:E18" si="4">D14/6</f>
        <v>6.145555556</v>
      </c>
    </row>
    <row r="15">
      <c r="A15" s="59" t="s">
        <v>443</v>
      </c>
      <c r="B15" s="59">
        <v>2.0</v>
      </c>
      <c r="C15" s="104">
        <f>MIN('Base de custos uniformes'!$A$74:$B$75)</f>
        <v>71.8</v>
      </c>
      <c r="D15" s="104">
        <f t="shared" si="3"/>
        <v>143.6</v>
      </c>
      <c r="E15" s="104">
        <f t="shared" si="4"/>
        <v>23.93333333</v>
      </c>
    </row>
    <row r="16">
      <c r="A16" s="59" t="s">
        <v>449</v>
      </c>
      <c r="B16" s="59">
        <v>2.0</v>
      </c>
      <c r="C16" s="104">
        <f>MIN('Base de custos uniformes'!$A$84:$B$85)</f>
        <v>8</v>
      </c>
      <c r="D16" s="104">
        <f t="shared" si="3"/>
        <v>16</v>
      </c>
      <c r="E16" s="104">
        <f t="shared" si="4"/>
        <v>2.666666667</v>
      </c>
    </row>
    <row r="17">
      <c r="A17" s="59" t="s">
        <v>452</v>
      </c>
      <c r="B17" s="59">
        <v>1.0</v>
      </c>
      <c r="C17" s="104">
        <f>MIN('Base de custos uniformes'!$A$94:$B$95)</f>
        <v>81.44084525</v>
      </c>
      <c r="D17" s="104">
        <f t="shared" si="3"/>
        <v>81.44084525</v>
      </c>
      <c r="E17" s="104">
        <f t="shared" si="4"/>
        <v>13.57347421</v>
      </c>
    </row>
    <row r="18">
      <c r="A18" s="59" t="s">
        <v>457</v>
      </c>
      <c r="B18" s="59">
        <v>1.0</v>
      </c>
      <c r="C18" s="104">
        <f>MIN('Base de custos uniformes'!$A$104:$B$105)</f>
        <v>24.99666667</v>
      </c>
      <c r="D18" s="104">
        <f t="shared" si="3"/>
        <v>24.99666667</v>
      </c>
      <c r="E18" s="104">
        <f t="shared" si="4"/>
        <v>4.166111111</v>
      </c>
    </row>
    <row r="19">
      <c r="A19" s="105" t="s">
        <v>548</v>
      </c>
      <c r="B19" s="75"/>
      <c r="C19" s="75"/>
      <c r="D19" s="76"/>
      <c r="E19" s="106">
        <f>SUM(E14:E18)</f>
        <v>50.48514088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E3"/>
    <mergeCell ref="A10:D10"/>
    <mergeCell ref="A12:E12"/>
    <mergeCell ref="A19:D19"/>
  </mergeCells>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2" width="22.5"/>
    <col customWidth="1" min="3" max="6" width="13.75"/>
    <col customWidth="1" min="7" max="7" width="7.75"/>
    <col customWidth="1" min="8" max="10" width="18.13"/>
    <col customWidth="1" min="11" max="11" width="7.75"/>
    <col customWidth="1" min="12" max="12" width="18.13"/>
    <col customWidth="1" min="13" max="13" width="26.88"/>
    <col customWidth="1" min="14" max="14" width="19.5"/>
    <col customWidth="1" min="15" max="26" width="7.75"/>
  </cols>
  <sheetData>
    <row r="1">
      <c r="A1" s="90" t="s">
        <v>550</v>
      </c>
      <c r="B1" s="92"/>
      <c r="C1" s="92"/>
      <c r="D1" s="92"/>
      <c r="E1" s="92"/>
      <c r="F1" s="92"/>
    </row>
    <row r="2">
      <c r="A2" s="92"/>
      <c r="B2" s="92"/>
      <c r="C2" s="92"/>
      <c r="D2" s="92"/>
      <c r="E2" s="92"/>
      <c r="F2" s="92"/>
    </row>
    <row r="3">
      <c r="A3" s="94" t="s">
        <v>485</v>
      </c>
      <c r="B3" s="94" t="s">
        <v>476</v>
      </c>
      <c r="C3" s="94" t="s">
        <v>489</v>
      </c>
      <c r="D3" s="94" t="s">
        <v>490</v>
      </c>
      <c r="E3" s="94" t="s">
        <v>551</v>
      </c>
      <c r="F3" s="94" t="s">
        <v>491</v>
      </c>
      <c r="H3" s="94" t="s">
        <v>552</v>
      </c>
      <c r="I3" s="94" t="s">
        <v>553</v>
      </c>
      <c r="J3" s="94" t="s">
        <v>554</v>
      </c>
      <c r="L3" s="94" t="s">
        <v>552</v>
      </c>
      <c r="M3" s="94" t="s">
        <v>554</v>
      </c>
      <c r="N3" s="108" t="s">
        <v>555</v>
      </c>
    </row>
    <row r="4">
      <c r="A4" s="59">
        <v>1.0</v>
      </c>
      <c r="B4" s="59" t="s">
        <v>556</v>
      </c>
      <c r="C4" s="59">
        <v>1.0</v>
      </c>
      <c r="D4" s="104">
        <f>MIN('Base de custos'!$A$564:$B$565)</f>
        <v>389.6666667</v>
      </c>
      <c r="E4" s="59">
        <v>60.0</v>
      </c>
      <c r="F4" s="104">
        <f t="shared" ref="F4:F13" si="1">(C4*D4)/E4</f>
        <v>6.494444444</v>
      </c>
      <c r="H4" s="109">
        <v>2.0</v>
      </c>
      <c r="I4" s="109" t="s">
        <v>557</v>
      </c>
      <c r="J4" s="109">
        <v>103.0</v>
      </c>
      <c r="L4" s="109">
        <v>1.0</v>
      </c>
      <c r="M4" s="59">
        <f t="shared" ref="M4:M9" si="2">SUMIF(H:H,L4,J:J)</f>
        <v>86</v>
      </c>
      <c r="N4" s="104">
        <f t="shared" ref="N4:N9" si="3">$F$14*M4</f>
        <v>7842.997245</v>
      </c>
    </row>
    <row r="5">
      <c r="A5" s="59">
        <v>2.0</v>
      </c>
      <c r="B5" s="59" t="s">
        <v>367</v>
      </c>
      <c r="C5" s="59">
        <v>1.0</v>
      </c>
      <c r="D5" s="104">
        <f>MIN('Base de custos'!$A$574:$B$575)</f>
        <v>2417.937533</v>
      </c>
      <c r="E5" s="59">
        <v>60.0</v>
      </c>
      <c r="F5" s="104">
        <f t="shared" si="1"/>
        <v>40.29895889</v>
      </c>
      <c r="H5" s="109">
        <v>3.0</v>
      </c>
      <c r="I5" s="109" t="s">
        <v>558</v>
      </c>
      <c r="J5" s="109">
        <v>49.0</v>
      </c>
      <c r="L5" s="109">
        <v>2.0</v>
      </c>
      <c r="M5" s="59">
        <f t="shared" si="2"/>
        <v>160</v>
      </c>
      <c r="N5" s="104">
        <f t="shared" si="3"/>
        <v>14591.62278</v>
      </c>
    </row>
    <row r="6">
      <c r="A6" s="59">
        <v>3.0</v>
      </c>
      <c r="B6" s="59" t="s">
        <v>559</v>
      </c>
      <c r="C6" s="59">
        <v>1.0</v>
      </c>
      <c r="D6" s="104">
        <f>MIN('Base de custos'!$A$584:$B$585)</f>
        <v>819.2576767</v>
      </c>
      <c r="E6" s="59">
        <v>60.0</v>
      </c>
      <c r="F6" s="104">
        <f t="shared" si="1"/>
        <v>13.65429461</v>
      </c>
      <c r="H6" s="109">
        <v>5.0</v>
      </c>
      <c r="I6" s="109" t="s">
        <v>560</v>
      </c>
      <c r="J6" s="109">
        <v>62.0</v>
      </c>
      <c r="L6" s="109">
        <v>3.0</v>
      </c>
      <c r="M6" s="59">
        <f t="shared" si="2"/>
        <v>78</v>
      </c>
      <c r="N6" s="104">
        <f t="shared" si="3"/>
        <v>7113.416106</v>
      </c>
    </row>
    <row r="7">
      <c r="A7" s="59">
        <v>4.0</v>
      </c>
      <c r="B7" s="59" t="s">
        <v>561</v>
      </c>
      <c r="C7" s="59">
        <v>1.0</v>
      </c>
      <c r="D7" s="104">
        <f>MIN('Base de custos'!$A$594:$B$595)</f>
        <v>184.76</v>
      </c>
      <c r="E7" s="59">
        <v>60.0</v>
      </c>
      <c r="F7" s="104">
        <f t="shared" si="1"/>
        <v>3.079333333</v>
      </c>
      <c r="H7" s="109">
        <v>5.0</v>
      </c>
      <c r="I7" s="109" t="s">
        <v>562</v>
      </c>
      <c r="J7" s="109">
        <v>30.0</v>
      </c>
      <c r="L7" s="109">
        <v>4.0</v>
      </c>
      <c r="M7" s="59">
        <f t="shared" si="2"/>
        <v>111</v>
      </c>
      <c r="N7" s="104">
        <f t="shared" si="3"/>
        <v>10122.93831</v>
      </c>
    </row>
    <row r="8">
      <c r="A8" s="59">
        <v>5.0</v>
      </c>
      <c r="B8" s="59" t="s">
        <v>563</v>
      </c>
      <c r="C8" s="59">
        <v>1.0</v>
      </c>
      <c r="D8" s="104">
        <f>MIN('Base de custos'!$A$604:$B$605)</f>
        <v>157.6366667</v>
      </c>
      <c r="E8" s="59">
        <v>60.0</v>
      </c>
      <c r="F8" s="104">
        <f t="shared" si="1"/>
        <v>2.627277778</v>
      </c>
      <c r="H8" s="109">
        <v>4.0</v>
      </c>
      <c r="I8" s="109" t="s">
        <v>564</v>
      </c>
      <c r="J8" s="109">
        <v>46.0</v>
      </c>
      <c r="L8" s="109">
        <v>5.0</v>
      </c>
      <c r="M8" s="59">
        <f t="shared" si="2"/>
        <v>92</v>
      </c>
      <c r="N8" s="104">
        <f t="shared" si="3"/>
        <v>8390.1831</v>
      </c>
    </row>
    <row r="9">
      <c r="A9" s="59">
        <v>6.0</v>
      </c>
      <c r="B9" s="59" t="s">
        <v>565</v>
      </c>
      <c r="C9" s="59">
        <v>1.0</v>
      </c>
      <c r="D9" s="104">
        <f>MIN('Base de custos'!$A$614:$B$615)</f>
        <v>246.31</v>
      </c>
      <c r="E9" s="59">
        <v>60.0</v>
      </c>
      <c r="F9" s="104">
        <f t="shared" si="1"/>
        <v>4.105166667</v>
      </c>
      <c r="H9" s="109">
        <v>4.0</v>
      </c>
      <c r="I9" s="109" t="s">
        <v>566</v>
      </c>
      <c r="J9" s="109">
        <v>65.0</v>
      </c>
      <c r="L9" s="109">
        <v>6.0</v>
      </c>
      <c r="M9" s="59">
        <f t="shared" si="2"/>
        <v>135</v>
      </c>
      <c r="N9" s="104">
        <f t="shared" si="3"/>
        <v>12311.68172</v>
      </c>
    </row>
    <row r="10">
      <c r="A10" s="59">
        <v>7.0</v>
      </c>
      <c r="B10" s="59" t="s">
        <v>567</v>
      </c>
      <c r="C10" s="59">
        <v>1.0</v>
      </c>
      <c r="D10" s="104">
        <f>MIN('Base de custos'!$A$624:$B$625)</f>
        <v>74.4</v>
      </c>
      <c r="E10" s="59">
        <v>60.0</v>
      </c>
      <c r="F10" s="104">
        <f t="shared" si="1"/>
        <v>1.24</v>
      </c>
      <c r="H10" s="109">
        <v>1.0</v>
      </c>
      <c r="I10" s="109" t="s">
        <v>568</v>
      </c>
      <c r="J10" s="109">
        <v>33.0</v>
      </c>
    </row>
    <row r="11">
      <c r="A11" s="59">
        <v>8.0</v>
      </c>
      <c r="B11" s="59" t="s">
        <v>392</v>
      </c>
      <c r="C11" s="59">
        <v>1.0</v>
      </c>
      <c r="D11" s="104">
        <f>MIN('Base de custos'!$A$634:$B$635)</f>
        <v>181.8366667</v>
      </c>
      <c r="E11" s="59">
        <v>60.0</v>
      </c>
      <c r="F11" s="104">
        <f t="shared" si="1"/>
        <v>3.030611111</v>
      </c>
      <c r="H11" s="109">
        <v>6.0</v>
      </c>
      <c r="I11" s="109" t="s">
        <v>569</v>
      </c>
      <c r="J11" s="109">
        <v>95.0</v>
      </c>
    </row>
    <row r="12">
      <c r="A12" s="59">
        <v>9.0</v>
      </c>
      <c r="B12" s="59" t="s">
        <v>399</v>
      </c>
      <c r="C12" s="59">
        <v>1.0</v>
      </c>
      <c r="D12" s="104">
        <f>MIN('Base de custos'!$A$644:$B$645)</f>
        <v>39.12</v>
      </c>
      <c r="E12" s="59">
        <v>60.0</v>
      </c>
      <c r="F12" s="104">
        <f t="shared" si="1"/>
        <v>0.652</v>
      </c>
      <c r="H12" s="109">
        <v>1.0</v>
      </c>
      <c r="I12" s="109" t="s">
        <v>570</v>
      </c>
      <c r="J12" s="109">
        <v>26.0</v>
      </c>
    </row>
    <row r="13" ht="15.0" customHeight="1">
      <c r="A13" s="59">
        <v>10.0</v>
      </c>
      <c r="B13" s="59" t="s">
        <v>571</v>
      </c>
      <c r="C13" s="59">
        <v>1.0</v>
      </c>
      <c r="D13" s="104">
        <f>MIN('Base de custos'!$A$654:$B$655)</f>
        <v>960.9333333</v>
      </c>
      <c r="E13" s="59">
        <v>60.0</v>
      </c>
      <c r="F13" s="104">
        <f t="shared" si="1"/>
        <v>16.01555556</v>
      </c>
      <c r="H13" s="109">
        <v>6.0</v>
      </c>
      <c r="I13" s="109" t="s">
        <v>572</v>
      </c>
      <c r="J13" s="109">
        <v>40.0</v>
      </c>
    </row>
    <row r="14" ht="15.0" customHeight="1">
      <c r="A14" s="101" t="s">
        <v>573</v>
      </c>
      <c r="B14" s="75"/>
      <c r="C14" s="75"/>
      <c r="D14" s="75"/>
      <c r="E14" s="76"/>
      <c r="F14" s="110">
        <f>SUM($F$4:$F$13)</f>
        <v>91.19764239</v>
      </c>
      <c r="H14" s="109">
        <v>3.0</v>
      </c>
      <c r="I14" s="109" t="s">
        <v>574</v>
      </c>
      <c r="J14" s="109">
        <v>29.0</v>
      </c>
    </row>
    <row r="15">
      <c r="H15" s="109">
        <v>2.0</v>
      </c>
      <c r="I15" s="109" t="s">
        <v>575</v>
      </c>
      <c r="J15" s="109">
        <v>33.0</v>
      </c>
    </row>
    <row r="16">
      <c r="H16" s="109">
        <v>2.0</v>
      </c>
      <c r="I16" s="109" t="s">
        <v>576</v>
      </c>
      <c r="J16" s="109">
        <v>24.0</v>
      </c>
    </row>
    <row r="17">
      <c r="H17" s="109">
        <v>1.0</v>
      </c>
      <c r="I17" s="109" t="s">
        <v>577</v>
      </c>
      <c r="J17" s="109">
        <v>27.0</v>
      </c>
    </row>
    <row r="18">
      <c r="H18" s="111" t="s">
        <v>548</v>
      </c>
      <c r="I18" s="76"/>
      <c r="J18" s="110">
        <f>SUM(J4:J17)</f>
        <v>662</v>
      </c>
    </row>
    <row r="21" ht="15.75" customHeight="1"/>
    <row r="22" ht="15.75" customHeight="1"/>
    <row r="23" ht="15.75" customHeight="1"/>
    <row r="24" ht="15.75" customHeight="1">
      <c r="A24" s="92"/>
      <c r="B24" s="92"/>
      <c r="C24" s="92"/>
      <c r="D24" s="92"/>
      <c r="E24" s="92"/>
      <c r="F24" s="92"/>
    </row>
    <row r="25" ht="15.75" customHeight="1">
      <c r="A25" s="92"/>
      <c r="B25" s="92"/>
      <c r="C25" s="92"/>
      <c r="D25" s="92"/>
      <c r="E25" s="92"/>
      <c r="F25" s="92"/>
    </row>
    <row r="26" ht="15.75" customHeight="1">
      <c r="A26" s="92"/>
      <c r="B26" s="92"/>
      <c r="C26" s="92"/>
      <c r="D26" s="92"/>
      <c r="E26" s="92"/>
      <c r="F26" s="92"/>
    </row>
    <row r="27" ht="15.75" customHeight="1">
      <c r="A27" s="92"/>
      <c r="B27" s="92"/>
      <c r="C27" s="92"/>
      <c r="D27" s="92"/>
      <c r="E27" s="92"/>
      <c r="F27" s="92"/>
    </row>
    <row r="28" ht="15.75" customHeight="1">
      <c r="A28" s="92"/>
      <c r="B28" s="92"/>
      <c r="C28" s="92"/>
      <c r="D28" s="92"/>
      <c r="E28" s="92"/>
      <c r="F28" s="92"/>
    </row>
    <row r="29" ht="15.75" customHeight="1">
      <c r="A29" s="92"/>
      <c r="B29" s="92"/>
      <c r="C29" s="92"/>
      <c r="D29" s="92"/>
      <c r="E29" s="92"/>
      <c r="F29" s="92"/>
    </row>
    <row r="30" ht="15.75" customHeight="1">
      <c r="A30" s="92"/>
      <c r="B30" s="92"/>
      <c r="C30" s="92"/>
      <c r="D30" s="92"/>
      <c r="E30" s="92"/>
      <c r="F30" s="92"/>
    </row>
    <row r="31" ht="15.75" customHeight="1">
      <c r="A31" s="92"/>
      <c r="B31" s="92"/>
      <c r="C31" s="92"/>
      <c r="D31" s="92"/>
      <c r="E31" s="92"/>
      <c r="F31" s="92"/>
    </row>
    <row r="32" ht="15.75" customHeight="1">
      <c r="A32" s="92"/>
      <c r="B32" s="92"/>
      <c r="C32" s="92"/>
      <c r="D32" s="92"/>
      <c r="E32" s="92"/>
      <c r="F32" s="92"/>
    </row>
    <row r="33" ht="15.75" customHeight="1">
      <c r="A33" s="92"/>
      <c r="B33" s="92"/>
      <c r="C33" s="92"/>
      <c r="D33" s="92"/>
      <c r="E33" s="92"/>
      <c r="F33" s="92"/>
    </row>
    <row r="34" ht="15.75" customHeight="1">
      <c r="A34" s="92"/>
      <c r="B34" s="92"/>
      <c r="C34" s="92"/>
      <c r="D34" s="92"/>
      <c r="E34" s="92"/>
      <c r="F34" s="92"/>
    </row>
    <row r="35" ht="15.75" customHeight="1">
      <c r="A35" s="92"/>
      <c r="B35" s="92"/>
      <c r="C35" s="92"/>
      <c r="D35" s="92"/>
      <c r="E35" s="92"/>
      <c r="F35" s="92"/>
    </row>
    <row r="36" ht="15.75" customHeight="1">
      <c r="A36" s="92"/>
      <c r="B36" s="92"/>
      <c r="C36" s="92"/>
      <c r="D36" s="92"/>
      <c r="E36" s="92"/>
      <c r="F36" s="92"/>
    </row>
    <row r="37" ht="15.75" customHeight="1">
      <c r="A37" s="92"/>
      <c r="B37" s="92"/>
      <c r="C37" s="92"/>
      <c r="D37" s="92"/>
      <c r="E37" s="92"/>
      <c r="F37" s="92"/>
    </row>
    <row r="38" ht="15.75" customHeight="1">
      <c r="A38" s="92"/>
      <c r="B38" s="92"/>
      <c r="C38" s="92"/>
      <c r="D38" s="92"/>
      <c r="E38" s="92"/>
      <c r="F38" s="92"/>
    </row>
    <row r="39" ht="15.75" customHeight="1">
      <c r="A39" s="92"/>
      <c r="B39" s="92"/>
      <c r="C39" s="92"/>
      <c r="D39" s="92"/>
      <c r="E39" s="92"/>
      <c r="F39" s="92"/>
    </row>
    <row r="40" ht="15.75" customHeight="1">
      <c r="A40" s="92"/>
      <c r="B40" s="92"/>
      <c r="C40" s="92"/>
      <c r="D40" s="92"/>
      <c r="E40" s="92"/>
      <c r="F40" s="92"/>
    </row>
    <row r="41" ht="15.75" customHeight="1">
      <c r="A41" s="92"/>
      <c r="B41" s="92"/>
      <c r="C41" s="92"/>
      <c r="D41" s="92"/>
      <c r="E41" s="92"/>
      <c r="F41" s="92"/>
    </row>
    <row r="42" ht="15.75" customHeight="1">
      <c r="A42" s="92"/>
      <c r="B42" s="92"/>
      <c r="C42" s="92"/>
      <c r="D42" s="92"/>
      <c r="E42" s="92"/>
      <c r="F42" s="92"/>
    </row>
    <row r="43" ht="15.75" customHeight="1">
      <c r="A43" s="92"/>
      <c r="B43" s="92"/>
      <c r="C43" s="92"/>
      <c r="D43" s="92"/>
      <c r="E43" s="92"/>
      <c r="F43" s="92"/>
    </row>
    <row r="44" ht="15.75" customHeight="1">
      <c r="A44" s="92"/>
      <c r="B44" s="92"/>
      <c r="C44" s="92"/>
      <c r="D44" s="92"/>
      <c r="E44" s="92"/>
      <c r="F44" s="92"/>
    </row>
    <row r="45" ht="15.75" customHeight="1">
      <c r="A45" s="92"/>
      <c r="B45" s="92"/>
      <c r="C45" s="92"/>
      <c r="D45" s="92"/>
      <c r="E45" s="92"/>
      <c r="F45" s="92"/>
    </row>
    <row r="46" ht="15.75" customHeight="1">
      <c r="A46" s="92"/>
      <c r="B46" s="92"/>
      <c r="C46" s="92"/>
      <c r="D46" s="92"/>
      <c r="E46" s="92"/>
      <c r="F46" s="92"/>
    </row>
    <row r="47" ht="15.75" customHeight="1">
      <c r="A47" s="92"/>
      <c r="B47" s="92"/>
      <c r="C47" s="92"/>
      <c r="D47" s="92"/>
      <c r="E47" s="92"/>
      <c r="F47" s="92"/>
    </row>
    <row r="48" ht="15.75" customHeight="1">
      <c r="A48" s="92"/>
      <c r="B48" s="92"/>
      <c r="C48" s="92"/>
      <c r="D48" s="92"/>
      <c r="E48" s="92"/>
      <c r="F48" s="92"/>
    </row>
    <row r="49" ht="15.75" customHeight="1">
      <c r="A49" s="92"/>
      <c r="B49" s="92"/>
      <c r="C49" s="92"/>
      <c r="D49" s="92"/>
      <c r="E49" s="92"/>
      <c r="F49" s="92"/>
    </row>
    <row r="50" ht="15.75" customHeight="1">
      <c r="A50" s="92"/>
      <c r="B50" s="92"/>
      <c r="C50" s="92"/>
      <c r="D50" s="92"/>
      <c r="E50" s="92"/>
      <c r="F50" s="92"/>
    </row>
    <row r="51" ht="15.75" customHeight="1">
      <c r="A51" s="92"/>
      <c r="B51" s="92"/>
      <c r="C51" s="92"/>
      <c r="D51" s="92"/>
      <c r="E51" s="92"/>
      <c r="F51" s="92"/>
    </row>
    <row r="52" ht="15.75" customHeight="1">
      <c r="A52" s="92"/>
      <c r="B52" s="92"/>
      <c r="C52" s="92"/>
      <c r="D52" s="92"/>
      <c r="E52" s="92"/>
      <c r="F52" s="92"/>
    </row>
    <row r="53" ht="15.75" customHeight="1">
      <c r="A53" s="92"/>
      <c r="B53" s="92"/>
      <c r="C53" s="92"/>
      <c r="D53" s="92"/>
      <c r="E53" s="92"/>
      <c r="F53" s="92"/>
    </row>
    <row r="54" ht="15.75" customHeight="1">
      <c r="A54" s="92"/>
      <c r="B54" s="92"/>
      <c r="C54" s="92"/>
      <c r="D54" s="92"/>
      <c r="E54" s="92"/>
      <c r="F54" s="92"/>
    </row>
    <row r="55" ht="15.75" customHeight="1">
      <c r="A55" s="92"/>
      <c r="B55" s="92"/>
      <c r="C55" s="92"/>
      <c r="D55" s="92"/>
      <c r="E55" s="92"/>
      <c r="F55" s="92"/>
    </row>
    <row r="56" ht="15.75" customHeight="1">
      <c r="A56" s="92"/>
      <c r="B56" s="92"/>
      <c r="C56" s="92"/>
      <c r="D56" s="92"/>
      <c r="E56" s="92"/>
      <c r="F56" s="92"/>
    </row>
    <row r="57" ht="15.75" customHeight="1">
      <c r="A57" s="92"/>
      <c r="B57" s="92"/>
      <c r="C57" s="92"/>
      <c r="D57" s="92"/>
      <c r="E57" s="92"/>
      <c r="F57" s="92"/>
    </row>
    <row r="58" ht="15.75" customHeight="1">
      <c r="A58" s="92"/>
      <c r="B58" s="92"/>
      <c r="C58" s="92"/>
      <c r="D58" s="92"/>
      <c r="E58" s="92"/>
      <c r="F58" s="92"/>
    </row>
    <row r="59" ht="15.75" customHeight="1">
      <c r="A59" s="92"/>
      <c r="B59" s="92"/>
      <c r="C59" s="92"/>
      <c r="D59" s="92"/>
      <c r="E59" s="92"/>
      <c r="F59" s="92"/>
    </row>
    <row r="60" ht="15.75" customHeight="1">
      <c r="A60" s="92"/>
      <c r="B60" s="92"/>
      <c r="C60" s="92"/>
      <c r="D60" s="92"/>
      <c r="E60" s="92"/>
      <c r="F60" s="92"/>
    </row>
    <row r="61" ht="15.75" customHeight="1">
      <c r="A61" s="92"/>
      <c r="B61" s="92"/>
      <c r="C61" s="92"/>
      <c r="D61" s="92"/>
      <c r="E61" s="92"/>
      <c r="F61" s="92"/>
    </row>
    <row r="62" ht="15.75" customHeight="1">
      <c r="A62" s="92"/>
      <c r="B62" s="92"/>
      <c r="C62" s="92"/>
      <c r="D62" s="92"/>
      <c r="E62" s="92"/>
      <c r="F62" s="92"/>
    </row>
    <row r="63" ht="15.75" customHeight="1">
      <c r="A63" s="92"/>
      <c r="B63" s="92"/>
      <c r="C63" s="92"/>
      <c r="D63" s="92"/>
      <c r="E63" s="92"/>
      <c r="F63" s="92"/>
    </row>
    <row r="64" ht="15.75" customHeight="1">
      <c r="A64" s="92"/>
      <c r="B64" s="92"/>
      <c r="C64" s="92"/>
      <c r="D64" s="92"/>
      <c r="E64" s="92"/>
      <c r="F64" s="92"/>
    </row>
    <row r="65" ht="15.75" customHeight="1">
      <c r="A65" s="92"/>
      <c r="B65" s="92"/>
      <c r="C65" s="92"/>
      <c r="D65" s="92"/>
      <c r="E65" s="92"/>
      <c r="F65" s="92"/>
    </row>
    <row r="66" ht="15.75" customHeight="1">
      <c r="A66" s="92"/>
      <c r="B66" s="92"/>
      <c r="C66" s="92"/>
      <c r="D66" s="92"/>
      <c r="E66" s="92"/>
      <c r="F66" s="92"/>
    </row>
    <row r="67" ht="15.75" customHeight="1">
      <c r="A67" s="92"/>
      <c r="B67" s="92"/>
      <c r="C67" s="92"/>
      <c r="D67" s="92"/>
      <c r="E67" s="92"/>
      <c r="F67" s="92"/>
    </row>
    <row r="68" ht="15.75" customHeight="1">
      <c r="A68" s="92"/>
      <c r="B68" s="92"/>
      <c r="C68" s="92"/>
      <c r="D68" s="92"/>
      <c r="E68" s="92"/>
      <c r="F68" s="92"/>
    </row>
    <row r="69" ht="15.75" customHeight="1">
      <c r="A69" s="92"/>
      <c r="B69" s="92"/>
      <c r="C69" s="92"/>
      <c r="D69" s="92"/>
      <c r="E69" s="92"/>
      <c r="F69" s="92"/>
    </row>
    <row r="70" ht="15.75" customHeight="1">
      <c r="A70" s="92"/>
      <c r="B70" s="92"/>
      <c r="C70" s="92"/>
      <c r="D70" s="92"/>
      <c r="E70" s="92"/>
      <c r="F70" s="92"/>
    </row>
    <row r="71" ht="15.75" customHeight="1">
      <c r="A71" s="92"/>
      <c r="B71" s="92"/>
      <c r="C71" s="92"/>
      <c r="D71" s="92"/>
      <c r="E71" s="92"/>
      <c r="F71" s="92"/>
    </row>
    <row r="72" ht="15.75" customHeight="1">
      <c r="A72" s="92"/>
      <c r="B72" s="92"/>
      <c r="C72" s="92"/>
      <c r="D72" s="92"/>
      <c r="E72" s="92"/>
      <c r="F72" s="92"/>
    </row>
    <row r="73" ht="15.75" customHeight="1">
      <c r="A73" s="92"/>
      <c r="B73" s="92"/>
      <c r="C73" s="92"/>
      <c r="D73" s="92"/>
      <c r="E73" s="92"/>
      <c r="F73" s="92"/>
    </row>
    <row r="74" ht="15.75" customHeight="1">
      <c r="A74" s="92"/>
      <c r="B74" s="92"/>
      <c r="C74" s="92"/>
      <c r="D74" s="92"/>
      <c r="E74" s="92"/>
      <c r="F74" s="92"/>
    </row>
    <row r="75" ht="15.75" customHeight="1">
      <c r="A75" s="92"/>
      <c r="B75" s="92"/>
      <c r="C75" s="92"/>
      <c r="D75" s="92"/>
      <c r="E75" s="92"/>
      <c r="F75" s="92"/>
    </row>
    <row r="76" ht="15.75" customHeight="1">
      <c r="A76" s="92"/>
      <c r="B76" s="92"/>
      <c r="C76" s="92"/>
      <c r="D76" s="92"/>
      <c r="E76" s="92"/>
      <c r="F76" s="92"/>
    </row>
    <row r="77" ht="15.75" customHeight="1">
      <c r="A77" s="92"/>
      <c r="B77" s="92"/>
      <c r="C77" s="92"/>
      <c r="D77" s="92"/>
      <c r="E77" s="92"/>
      <c r="F77" s="92"/>
    </row>
    <row r="78" ht="15.75" customHeight="1">
      <c r="A78" s="92"/>
      <c r="B78" s="92"/>
      <c r="C78" s="92"/>
      <c r="D78" s="92"/>
      <c r="E78" s="92"/>
      <c r="F78" s="92"/>
    </row>
    <row r="79" ht="15.75" customHeight="1">
      <c r="A79" s="92"/>
      <c r="B79" s="92"/>
      <c r="C79" s="92"/>
      <c r="D79" s="92"/>
      <c r="E79" s="92"/>
      <c r="F79" s="92"/>
    </row>
    <row r="80" ht="15.75" customHeight="1">
      <c r="A80" s="92"/>
      <c r="B80" s="92"/>
      <c r="C80" s="92"/>
      <c r="D80" s="92"/>
      <c r="E80" s="92"/>
      <c r="F80" s="92"/>
    </row>
    <row r="81" ht="15.75" customHeight="1">
      <c r="A81" s="92"/>
      <c r="B81" s="92"/>
      <c r="C81" s="92"/>
      <c r="D81" s="92"/>
      <c r="E81" s="92"/>
      <c r="F81" s="92"/>
    </row>
    <row r="82" ht="15.75" customHeight="1">
      <c r="A82" s="92"/>
      <c r="B82" s="92"/>
      <c r="C82" s="92"/>
      <c r="D82" s="92"/>
      <c r="E82" s="92"/>
      <c r="F82" s="92"/>
    </row>
    <row r="83" ht="15.75" customHeight="1">
      <c r="A83" s="92"/>
      <c r="B83" s="92"/>
      <c r="C83" s="92"/>
      <c r="D83" s="92"/>
      <c r="E83" s="92"/>
      <c r="F83" s="92"/>
    </row>
    <row r="84" ht="15.75" customHeight="1">
      <c r="A84" s="92"/>
      <c r="B84" s="92"/>
      <c r="C84" s="92"/>
      <c r="D84" s="92"/>
      <c r="E84" s="92"/>
      <c r="F84" s="92"/>
    </row>
    <row r="85" ht="15.75" customHeight="1">
      <c r="A85" s="92"/>
      <c r="B85" s="92"/>
      <c r="C85" s="92"/>
      <c r="D85" s="92"/>
      <c r="E85" s="92"/>
      <c r="F85" s="92"/>
    </row>
    <row r="86" ht="15.75" customHeight="1">
      <c r="A86" s="92"/>
      <c r="B86" s="92"/>
      <c r="C86" s="92"/>
      <c r="D86" s="92"/>
      <c r="E86" s="92"/>
      <c r="F86" s="92"/>
    </row>
    <row r="87" ht="15.75" customHeight="1">
      <c r="A87" s="92"/>
      <c r="B87" s="92"/>
      <c r="C87" s="92"/>
      <c r="D87" s="92"/>
      <c r="E87" s="92"/>
      <c r="F87" s="92"/>
    </row>
    <row r="88" ht="15.75" customHeight="1">
      <c r="A88" s="92"/>
      <c r="B88" s="92"/>
      <c r="C88" s="92"/>
      <c r="D88" s="92"/>
      <c r="E88" s="92"/>
      <c r="F88" s="92"/>
    </row>
    <row r="89" ht="15.75" customHeight="1">
      <c r="A89" s="92"/>
      <c r="B89" s="92"/>
      <c r="C89" s="92"/>
      <c r="D89" s="92"/>
      <c r="E89" s="92"/>
      <c r="F89" s="92"/>
    </row>
    <row r="90" ht="15.75" customHeight="1">
      <c r="A90" s="92"/>
      <c r="B90" s="92"/>
      <c r="C90" s="92"/>
      <c r="D90" s="92"/>
      <c r="E90" s="92"/>
      <c r="F90" s="92"/>
    </row>
    <row r="91" ht="15.75" customHeight="1">
      <c r="A91" s="92"/>
      <c r="B91" s="92"/>
      <c r="C91" s="92"/>
      <c r="D91" s="92"/>
      <c r="E91" s="92"/>
      <c r="F91" s="92"/>
    </row>
    <row r="92" ht="15.75" customHeight="1">
      <c r="A92" s="92"/>
      <c r="B92" s="92"/>
      <c r="C92" s="92"/>
      <c r="D92" s="92"/>
      <c r="E92" s="92"/>
      <c r="F92" s="92"/>
    </row>
    <row r="93" ht="15.75" customHeight="1">
      <c r="A93" s="92"/>
      <c r="B93" s="92"/>
      <c r="C93" s="92"/>
      <c r="D93" s="92"/>
      <c r="E93" s="92"/>
      <c r="F93" s="92"/>
    </row>
    <row r="94" ht="15.75" customHeight="1">
      <c r="A94" s="92"/>
      <c r="B94" s="92"/>
      <c r="C94" s="92"/>
      <c r="D94" s="92"/>
      <c r="E94" s="92"/>
      <c r="F94" s="92"/>
    </row>
    <row r="95" ht="15.75" customHeight="1">
      <c r="A95" s="92"/>
      <c r="B95" s="92"/>
      <c r="C95" s="92"/>
      <c r="D95" s="92"/>
      <c r="E95" s="92"/>
      <c r="F95" s="92"/>
    </row>
    <row r="96" ht="15.75" customHeight="1">
      <c r="A96" s="92"/>
      <c r="B96" s="92"/>
      <c r="C96" s="92"/>
      <c r="D96" s="92"/>
      <c r="E96" s="92"/>
      <c r="F96" s="92"/>
    </row>
    <row r="97" ht="15.75" customHeight="1">
      <c r="A97" s="92"/>
      <c r="B97" s="92"/>
      <c r="C97" s="92"/>
      <c r="D97" s="92"/>
      <c r="E97" s="92"/>
      <c r="F97" s="92"/>
    </row>
    <row r="98" ht="15.75" customHeight="1">
      <c r="A98" s="92"/>
      <c r="B98" s="92"/>
      <c r="C98" s="92"/>
      <c r="D98" s="92"/>
      <c r="E98" s="92"/>
      <c r="F98" s="92"/>
    </row>
    <row r="99" ht="15.75" customHeight="1">
      <c r="A99" s="92"/>
      <c r="B99" s="92"/>
      <c r="C99" s="92"/>
      <c r="D99" s="92"/>
      <c r="E99" s="92"/>
      <c r="F99" s="92"/>
    </row>
    <row r="100" ht="15.75" customHeight="1">
      <c r="A100" s="92"/>
      <c r="B100" s="92"/>
      <c r="C100" s="92"/>
      <c r="D100" s="92"/>
      <c r="E100" s="92"/>
      <c r="F100" s="92"/>
    </row>
    <row r="101" ht="15.75" customHeight="1">
      <c r="A101" s="92"/>
      <c r="B101" s="92"/>
      <c r="C101" s="92"/>
      <c r="D101" s="92"/>
      <c r="E101" s="92"/>
      <c r="F101" s="92"/>
    </row>
    <row r="102" ht="15.75" customHeight="1">
      <c r="A102" s="92"/>
      <c r="B102" s="92"/>
      <c r="C102" s="92"/>
      <c r="D102" s="92"/>
      <c r="E102" s="92"/>
      <c r="F102" s="92"/>
    </row>
    <row r="103" ht="15.75" customHeight="1">
      <c r="A103" s="92"/>
      <c r="B103" s="92"/>
      <c r="C103" s="92"/>
      <c r="D103" s="92"/>
      <c r="E103" s="92"/>
      <c r="F103" s="92"/>
    </row>
    <row r="104" ht="15.75" customHeight="1">
      <c r="A104" s="92"/>
      <c r="B104" s="92"/>
      <c r="C104" s="92"/>
      <c r="D104" s="92"/>
      <c r="E104" s="92"/>
      <c r="F104" s="92"/>
    </row>
    <row r="105" ht="15.75" customHeight="1">
      <c r="A105" s="92"/>
      <c r="B105" s="92"/>
      <c r="C105" s="92"/>
      <c r="D105" s="92"/>
      <c r="E105" s="92"/>
      <c r="F105" s="92"/>
    </row>
    <row r="106" ht="15.75" customHeight="1">
      <c r="A106" s="92"/>
      <c r="B106" s="92"/>
      <c r="C106" s="92"/>
      <c r="D106" s="92"/>
      <c r="E106" s="92"/>
      <c r="F106" s="92"/>
    </row>
    <row r="107" ht="15.75" customHeight="1">
      <c r="A107" s="92"/>
      <c r="B107" s="92"/>
      <c r="C107" s="92"/>
      <c r="D107" s="92"/>
      <c r="E107" s="92"/>
      <c r="F107" s="92"/>
    </row>
    <row r="108" ht="15.75" customHeight="1">
      <c r="A108" s="92"/>
      <c r="B108" s="92"/>
      <c r="C108" s="92"/>
      <c r="D108" s="92"/>
      <c r="E108" s="92"/>
      <c r="F108" s="92"/>
    </row>
    <row r="109" ht="15.75" customHeight="1">
      <c r="A109" s="92"/>
      <c r="B109" s="92"/>
      <c r="C109" s="92"/>
      <c r="D109" s="92"/>
      <c r="E109" s="92"/>
      <c r="F109" s="92"/>
    </row>
    <row r="110" ht="15.75" customHeight="1">
      <c r="A110" s="92"/>
      <c r="B110" s="92"/>
      <c r="C110" s="92"/>
      <c r="D110" s="92"/>
      <c r="E110" s="92"/>
      <c r="F110" s="92"/>
    </row>
    <row r="111" ht="15.75" customHeight="1">
      <c r="A111" s="92"/>
      <c r="B111" s="92"/>
      <c r="C111" s="92"/>
      <c r="D111" s="92"/>
      <c r="E111" s="92"/>
      <c r="F111" s="92"/>
    </row>
    <row r="112" ht="15.75" customHeight="1">
      <c r="A112" s="92"/>
      <c r="B112" s="92"/>
      <c r="C112" s="92"/>
      <c r="D112" s="92"/>
      <c r="E112" s="92"/>
      <c r="F112" s="92"/>
    </row>
    <row r="113" ht="15.75" customHeight="1">
      <c r="A113" s="92"/>
      <c r="B113" s="92"/>
      <c r="C113" s="92"/>
      <c r="D113" s="92"/>
      <c r="E113" s="92"/>
      <c r="F113" s="92"/>
    </row>
    <row r="114" ht="15.75" customHeight="1">
      <c r="A114" s="92"/>
      <c r="B114" s="92"/>
      <c r="C114" s="92"/>
      <c r="D114" s="92"/>
      <c r="E114" s="92"/>
      <c r="F114" s="92"/>
    </row>
    <row r="115" ht="15.75" customHeight="1">
      <c r="A115" s="92"/>
      <c r="B115" s="92"/>
      <c r="C115" s="92"/>
      <c r="D115" s="92"/>
      <c r="E115" s="92"/>
      <c r="F115" s="92"/>
    </row>
    <row r="116" ht="15.75" customHeight="1">
      <c r="A116" s="92"/>
      <c r="B116" s="92"/>
      <c r="C116" s="92"/>
      <c r="D116" s="92"/>
      <c r="E116" s="92"/>
      <c r="F116" s="92"/>
    </row>
    <row r="117" ht="15.75" customHeight="1">
      <c r="A117" s="92"/>
      <c r="B117" s="92"/>
      <c r="C117" s="92"/>
      <c r="D117" s="92"/>
      <c r="E117" s="92"/>
      <c r="F117" s="92"/>
    </row>
    <row r="118" ht="15.75" customHeight="1">
      <c r="A118" s="92"/>
      <c r="B118" s="92"/>
      <c r="C118" s="92"/>
      <c r="D118" s="92"/>
      <c r="E118" s="92"/>
      <c r="F118" s="92"/>
    </row>
    <row r="119" ht="15.75" customHeight="1">
      <c r="A119" s="92"/>
      <c r="B119" s="92"/>
      <c r="C119" s="92"/>
      <c r="D119" s="92"/>
      <c r="E119" s="92"/>
      <c r="F119" s="92"/>
    </row>
    <row r="120" ht="15.75" customHeight="1">
      <c r="A120" s="92"/>
      <c r="B120" s="92"/>
      <c r="C120" s="92"/>
      <c r="D120" s="92"/>
      <c r="E120" s="92"/>
      <c r="F120" s="92"/>
    </row>
    <row r="121" ht="15.75" customHeight="1">
      <c r="A121" s="92"/>
      <c r="B121" s="92"/>
      <c r="C121" s="92"/>
      <c r="D121" s="92"/>
      <c r="E121" s="92"/>
      <c r="F121" s="92"/>
    </row>
    <row r="122" ht="15.75" customHeight="1">
      <c r="A122" s="92"/>
      <c r="B122" s="92"/>
      <c r="C122" s="92"/>
      <c r="D122" s="92"/>
      <c r="E122" s="92"/>
      <c r="F122" s="92"/>
    </row>
    <row r="123" ht="15.75" customHeight="1">
      <c r="A123" s="92"/>
      <c r="B123" s="92"/>
      <c r="C123" s="92"/>
      <c r="D123" s="92"/>
      <c r="E123" s="92"/>
      <c r="F123" s="92"/>
    </row>
    <row r="124" ht="15.75" customHeight="1">
      <c r="A124" s="92"/>
      <c r="B124" s="92"/>
      <c r="C124" s="92"/>
      <c r="D124" s="92"/>
      <c r="E124" s="92"/>
      <c r="F124" s="92"/>
    </row>
    <row r="125" ht="15.75" customHeight="1">
      <c r="A125" s="92"/>
      <c r="B125" s="92"/>
      <c r="C125" s="92"/>
      <c r="D125" s="92"/>
      <c r="E125" s="92"/>
      <c r="F125" s="92"/>
    </row>
    <row r="126" ht="15.75" customHeight="1">
      <c r="A126" s="92"/>
      <c r="B126" s="92"/>
      <c r="C126" s="92"/>
      <c r="D126" s="92"/>
      <c r="E126" s="92"/>
      <c r="F126" s="92"/>
    </row>
    <row r="127" ht="15.75" customHeight="1">
      <c r="A127" s="92"/>
      <c r="B127" s="92"/>
      <c r="C127" s="92"/>
      <c r="D127" s="92"/>
      <c r="E127" s="92"/>
      <c r="F127" s="92"/>
    </row>
    <row r="128" ht="15.75" customHeight="1">
      <c r="A128" s="92"/>
      <c r="B128" s="92"/>
      <c r="C128" s="92"/>
      <c r="D128" s="92"/>
      <c r="E128" s="92"/>
      <c r="F128" s="92"/>
    </row>
    <row r="129" ht="15.75" customHeight="1">
      <c r="A129" s="92"/>
      <c r="B129" s="92"/>
      <c r="C129" s="92"/>
      <c r="D129" s="92"/>
      <c r="E129" s="92"/>
      <c r="F129" s="92"/>
    </row>
    <row r="130" ht="15.75" customHeight="1">
      <c r="A130" s="92"/>
      <c r="B130" s="92"/>
      <c r="C130" s="92"/>
      <c r="D130" s="92"/>
      <c r="E130" s="92"/>
      <c r="F130" s="92"/>
    </row>
    <row r="131" ht="15.75" customHeight="1">
      <c r="A131" s="92"/>
      <c r="B131" s="92"/>
      <c r="C131" s="92"/>
      <c r="D131" s="92"/>
      <c r="E131" s="92"/>
      <c r="F131" s="92"/>
    </row>
    <row r="132" ht="15.75" customHeight="1">
      <c r="A132" s="92"/>
      <c r="B132" s="92"/>
      <c r="C132" s="92"/>
      <c r="D132" s="92"/>
      <c r="E132" s="92"/>
      <c r="F132" s="92"/>
    </row>
    <row r="133" ht="15.75" customHeight="1">
      <c r="A133" s="92"/>
      <c r="B133" s="92"/>
      <c r="C133" s="92"/>
      <c r="D133" s="92"/>
      <c r="E133" s="92"/>
      <c r="F133" s="92"/>
    </row>
    <row r="134" ht="15.75" customHeight="1">
      <c r="A134" s="92"/>
      <c r="B134" s="92"/>
      <c r="C134" s="92"/>
      <c r="D134" s="92"/>
      <c r="E134" s="92"/>
      <c r="F134" s="92"/>
    </row>
    <row r="135" ht="15.75" customHeight="1">
      <c r="A135" s="92"/>
      <c r="B135" s="92"/>
      <c r="C135" s="92"/>
      <c r="D135" s="92"/>
      <c r="E135" s="92"/>
      <c r="F135" s="92"/>
    </row>
    <row r="136" ht="15.75" customHeight="1">
      <c r="A136" s="92"/>
      <c r="B136" s="92"/>
      <c r="C136" s="92"/>
      <c r="D136" s="92"/>
      <c r="E136" s="92"/>
      <c r="F136" s="92"/>
    </row>
    <row r="137" ht="15.75" customHeight="1">
      <c r="A137" s="92"/>
      <c r="B137" s="92"/>
      <c r="C137" s="92"/>
      <c r="D137" s="92"/>
      <c r="E137" s="92"/>
      <c r="F137" s="92"/>
    </row>
    <row r="138" ht="15.75" customHeight="1">
      <c r="A138" s="92"/>
      <c r="B138" s="92"/>
      <c r="C138" s="92"/>
      <c r="D138" s="92"/>
      <c r="E138" s="92"/>
      <c r="F138" s="92"/>
    </row>
    <row r="139" ht="15.75" customHeight="1">
      <c r="A139" s="92"/>
      <c r="B139" s="92"/>
      <c r="C139" s="92"/>
      <c r="D139" s="92"/>
      <c r="E139" s="92"/>
      <c r="F139" s="92"/>
    </row>
    <row r="140" ht="15.75" customHeight="1">
      <c r="A140" s="92"/>
      <c r="B140" s="92"/>
      <c r="C140" s="92"/>
      <c r="D140" s="92"/>
      <c r="E140" s="92"/>
      <c r="F140" s="92"/>
    </row>
    <row r="141" ht="15.75" customHeight="1">
      <c r="A141" s="92"/>
      <c r="B141" s="92"/>
      <c r="C141" s="92"/>
      <c r="D141" s="92"/>
      <c r="E141" s="92"/>
      <c r="F141" s="92"/>
    </row>
    <row r="142" ht="15.75" customHeight="1">
      <c r="A142" s="92"/>
      <c r="B142" s="92"/>
      <c r="C142" s="92"/>
      <c r="D142" s="92"/>
      <c r="E142" s="92"/>
      <c r="F142" s="92"/>
    </row>
    <row r="143" ht="15.75" customHeight="1">
      <c r="A143" s="92"/>
      <c r="B143" s="92"/>
      <c r="C143" s="92"/>
      <c r="D143" s="92"/>
      <c r="E143" s="92"/>
      <c r="F143" s="92"/>
    </row>
    <row r="144" ht="15.75" customHeight="1">
      <c r="A144" s="92"/>
      <c r="B144" s="92"/>
      <c r="C144" s="92"/>
      <c r="D144" s="92"/>
      <c r="E144" s="92"/>
      <c r="F144" s="92"/>
    </row>
    <row r="145" ht="15.75" customHeight="1">
      <c r="A145" s="92"/>
      <c r="B145" s="92"/>
      <c r="C145" s="92"/>
      <c r="D145" s="92"/>
      <c r="E145" s="92"/>
      <c r="F145" s="92"/>
    </row>
    <row r="146" ht="15.75" customHeight="1">
      <c r="A146" s="92"/>
      <c r="B146" s="92"/>
      <c r="C146" s="92"/>
      <c r="D146" s="92"/>
      <c r="E146" s="92"/>
      <c r="F146" s="92"/>
    </row>
    <row r="147" ht="15.75" customHeight="1">
      <c r="A147" s="92"/>
      <c r="B147" s="92"/>
      <c r="C147" s="92"/>
      <c r="D147" s="92"/>
      <c r="E147" s="92"/>
      <c r="F147" s="92"/>
    </row>
    <row r="148" ht="15.75" customHeight="1">
      <c r="A148" s="92"/>
      <c r="B148" s="92"/>
      <c r="C148" s="92"/>
      <c r="D148" s="92"/>
      <c r="E148" s="92"/>
      <c r="F148" s="92"/>
    </row>
    <row r="149" ht="15.75" customHeight="1">
      <c r="A149" s="92"/>
      <c r="B149" s="92"/>
      <c r="C149" s="92"/>
      <c r="D149" s="92"/>
      <c r="E149" s="92"/>
      <c r="F149" s="92"/>
    </row>
    <row r="150" ht="15.75" customHeight="1">
      <c r="A150" s="92"/>
      <c r="B150" s="92"/>
      <c r="C150" s="92"/>
      <c r="D150" s="92"/>
      <c r="E150" s="92"/>
      <c r="F150" s="92"/>
    </row>
    <row r="151" ht="15.75" customHeight="1">
      <c r="A151" s="92"/>
      <c r="B151" s="92"/>
      <c r="C151" s="92"/>
      <c r="D151" s="92"/>
      <c r="E151" s="92"/>
      <c r="F151" s="92"/>
    </row>
    <row r="152" ht="15.75" customHeight="1">
      <c r="A152" s="92"/>
      <c r="B152" s="92"/>
      <c r="C152" s="92"/>
      <c r="D152" s="92"/>
      <c r="E152" s="92"/>
      <c r="F152" s="92"/>
    </row>
    <row r="153" ht="15.75" customHeight="1">
      <c r="A153" s="92"/>
      <c r="B153" s="92"/>
      <c r="C153" s="92"/>
      <c r="D153" s="92"/>
      <c r="E153" s="92"/>
      <c r="F153" s="92"/>
    </row>
    <row r="154" ht="15.75" customHeight="1">
      <c r="A154" s="92"/>
      <c r="B154" s="92"/>
      <c r="C154" s="92"/>
      <c r="D154" s="92"/>
      <c r="E154" s="92"/>
      <c r="F154" s="92"/>
    </row>
    <row r="155" ht="15.75" customHeight="1">
      <c r="A155" s="92"/>
      <c r="B155" s="92"/>
      <c r="C155" s="92"/>
      <c r="D155" s="92"/>
      <c r="E155" s="92"/>
      <c r="F155" s="92"/>
    </row>
    <row r="156" ht="15.75" customHeight="1">
      <c r="A156" s="92"/>
      <c r="B156" s="92"/>
      <c r="C156" s="92"/>
      <c r="D156" s="92"/>
      <c r="E156" s="92"/>
      <c r="F156" s="92"/>
    </row>
    <row r="157" ht="15.75" customHeight="1">
      <c r="A157" s="92"/>
      <c r="B157" s="92"/>
      <c r="C157" s="92"/>
      <c r="D157" s="92"/>
      <c r="E157" s="92"/>
      <c r="F157" s="92"/>
    </row>
    <row r="158" ht="15.75" customHeight="1">
      <c r="A158" s="92"/>
      <c r="B158" s="92"/>
      <c r="C158" s="92"/>
      <c r="D158" s="92"/>
      <c r="E158" s="92"/>
      <c r="F158" s="92"/>
    </row>
    <row r="159" ht="15.75" customHeight="1">
      <c r="A159" s="92"/>
      <c r="B159" s="92"/>
      <c r="C159" s="92"/>
      <c r="D159" s="92"/>
      <c r="E159" s="92"/>
      <c r="F159" s="92"/>
    </row>
    <row r="160" ht="15.75" customHeight="1">
      <c r="A160" s="92"/>
      <c r="B160" s="92"/>
      <c r="C160" s="92"/>
      <c r="D160" s="92"/>
      <c r="E160" s="92"/>
      <c r="F160" s="92"/>
    </row>
    <row r="161" ht="15.75" customHeight="1">
      <c r="A161" s="92"/>
      <c r="B161" s="92"/>
      <c r="C161" s="92"/>
      <c r="D161" s="92"/>
      <c r="E161" s="92"/>
      <c r="F161" s="92"/>
    </row>
    <row r="162" ht="15.75" customHeight="1">
      <c r="A162" s="92"/>
      <c r="B162" s="92"/>
      <c r="C162" s="92"/>
      <c r="D162" s="92"/>
      <c r="E162" s="92"/>
      <c r="F162" s="92"/>
    </row>
    <row r="163" ht="15.75" customHeight="1">
      <c r="A163" s="92"/>
      <c r="B163" s="92"/>
      <c r="C163" s="92"/>
      <c r="D163" s="92"/>
      <c r="E163" s="92"/>
      <c r="F163" s="92"/>
    </row>
    <row r="164" ht="15.75" customHeight="1">
      <c r="A164" s="92"/>
      <c r="B164" s="92"/>
      <c r="C164" s="92"/>
      <c r="D164" s="92"/>
      <c r="E164" s="92"/>
      <c r="F164" s="92"/>
    </row>
    <row r="165" ht="15.75" customHeight="1">
      <c r="A165" s="92"/>
      <c r="B165" s="92"/>
      <c r="C165" s="92"/>
      <c r="D165" s="92"/>
      <c r="E165" s="92"/>
      <c r="F165" s="92"/>
    </row>
    <row r="166" ht="15.75" customHeight="1">
      <c r="A166" s="92"/>
      <c r="B166" s="92"/>
      <c r="C166" s="92"/>
      <c r="D166" s="92"/>
      <c r="E166" s="92"/>
      <c r="F166" s="92"/>
    </row>
    <row r="167" ht="15.75" customHeight="1">
      <c r="A167" s="92"/>
      <c r="B167" s="92"/>
      <c r="C167" s="92"/>
      <c r="D167" s="92"/>
      <c r="E167" s="92"/>
      <c r="F167" s="92"/>
    </row>
    <row r="168" ht="15.75" customHeight="1">
      <c r="A168" s="92"/>
      <c r="B168" s="92"/>
      <c r="C168" s="92"/>
      <c r="D168" s="92"/>
      <c r="E168" s="92"/>
      <c r="F168" s="92"/>
    </row>
    <row r="169" ht="15.75" customHeight="1">
      <c r="A169" s="92"/>
      <c r="B169" s="92"/>
      <c r="C169" s="92"/>
      <c r="D169" s="92"/>
      <c r="E169" s="92"/>
      <c r="F169" s="92"/>
    </row>
    <row r="170" ht="15.75" customHeight="1">
      <c r="A170" s="92"/>
      <c r="B170" s="92"/>
      <c r="C170" s="92"/>
      <c r="D170" s="92"/>
      <c r="E170" s="92"/>
      <c r="F170" s="92"/>
    </row>
    <row r="171" ht="15.75" customHeight="1">
      <c r="A171" s="92"/>
      <c r="B171" s="92"/>
      <c r="C171" s="92"/>
      <c r="D171" s="92"/>
      <c r="E171" s="92"/>
      <c r="F171" s="92"/>
    </row>
    <row r="172" ht="15.75" customHeight="1">
      <c r="A172" s="92"/>
      <c r="B172" s="92"/>
      <c r="C172" s="92"/>
      <c r="D172" s="92"/>
      <c r="E172" s="92"/>
      <c r="F172" s="92"/>
    </row>
    <row r="173" ht="15.75" customHeight="1">
      <c r="A173" s="92"/>
      <c r="B173" s="92"/>
      <c r="C173" s="92"/>
      <c r="D173" s="92"/>
      <c r="E173" s="92"/>
      <c r="F173" s="92"/>
    </row>
    <row r="174" ht="15.75" customHeight="1">
      <c r="A174" s="92"/>
      <c r="B174" s="92"/>
      <c r="C174" s="92"/>
      <c r="D174" s="92"/>
      <c r="E174" s="92"/>
      <c r="F174" s="92"/>
    </row>
    <row r="175" ht="15.75" customHeight="1">
      <c r="A175" s="92"/>
      <c r="B175" s="92"/>
      <c r="C175" s="92"/>
      <c r="D175" s="92"/>
      <c r="E175" s="92"/>
      <c r="F175" s="92"/>
    </row>
    <row r="176" ht="15.75" customHeight="1">
      <c r="A176" s="92"/>
      <c r="B176" s="92"/>
      <c r="C176" s="92"/>
      <c r="D176" s="92"/>
      <c r="E176" s="92"/>
      <c r="F176" s="92"/>
    </row>
    <row r="177" ht="15.75" customHeight="1">
      <c r="A177" s="92"/>
      <c r="B177" s="92"/>
      <c r="C177" s="92"/>
      <c r="D177" s="92"/>
      <c r="E177" s="92"/>
      <c r="F177" s="92"/>
    </row>
    <row r="178" ht="15.75" customHeight="1">
      <c r="A178" s="92"/>
      <c r="B178" s="92"/>
      <c r="C178" s="92"/>
      <c r="D178" s="92"/>
      <c r="E178" s="92"/>
      <c r="F178" s="92"/>
    </row>
    <row r="179" ht="15.75" customHeight="1">
      <c r="A179" s="92"/>
      <c r="B179" s="92"/>
      <c r="C179" s="92"/>
      <c r="D179" s="92"/>
      <c r="E179" s="92"/>
      <c r="F179" s="92"/>
    </row>
    <row r="180" ht="15.75" customHeight="1">
      <c r="A180" s="92"/>
      <c r="B180" s="92"/>
      <c r="C180" s="92"/>
      <c r="D180" s="92"/>
      <c r="E180" s="92"/>
      <c r="F180" s="92"/>
    </row>
    <row r="181" ht="15.75" customHeight="1">
      <c r="A181" s="92"/>
      <c r="B181" s="92"/>
      <c r="C181" s="92"/>
      <c r="D181" s="92"/>
      <c r="E181" s="92"/>
      <c r="F181" s="92"/>
    </row>
    <row r="182" ht="15.75" customHeight="1">
      <c r="A182" s="92"/>
      <c r="B182" s="92"/>
      <c r="C182" s="92"/>
      <c r="D182" s="92"/>
      <c r="E182" s="92"/>
      <c r="F182" s="92"/>
    </row>
    <row r="183" ht="15.75" customHeight="1">
      <c r="A183" s="92"/>
      <c r="B183" s="92"/>
      <c r="C183" s="92"/>
      <c r="D183" s="92"/>
      <c r="E183" s="92"/>
      <c r="F183" s="92"/>
    </row>
    <row r="184" ht="15.75" customHeight="1">
      <c r="A184" s="92"/>
      <c r="B184" s="92"/>
      <c r="C184" s="92"/>
      <c r="D184" s="92"/>
      <c r="E184" s="92"/>
      <c r="F184" s="92"/>
    </row>
    <row r="185" ht="15.75" customHeight="1">
      <c r="A185" s="92"/>
      <c r="B185" s="92"/>
      <c r="C185" s="92"/>
      <c r="D185" s="92"/>
      <c r="E185" s="92"/>
      <c r="F185" s="92"/>
    </row>
    <row r="186" ht="15.75" customHeight="1">
      <c r="A186" s="92"/>
      <c r="B186" s="92"/>
      <c r="C186" s="92"/>
      <c r="D186" s="92"/>
      <c r="E186" s="92"/>
      <c r="F186" s="92"/>
    </row>
    <row r="187" ht="15.75" customHeight="1">
      <c r="A187" s="92"/>
      <c r="B187" s="92"/>
      <c r="C187" s="92"/>
      <c r="D187" s="92"/>
      <c r="E187" s="92"/>
      <c r="F187" s="92"/>
    </row>
    <row r="188" ht="15.75" customHeight="1">
      <c r="A188" s="92"/>
      <c r="B188" s="92"/>
      <c r="C188" s="92"/>
      <c r="D188" s="92"/>
      <c r="E188" s="92"/>
      <c r="F188" s="92"/>
    </row>
    <row r="189" ht="15.75" customHeight="1">
      <c r="A189" s="92"/>
      <c r="B189" s="92"/>
      <c r="C189" s="92"/>
      <c r="D189" s="92"/>
      <c r="E189" s="92"/>
      <c r="F189" s="92"/>
    </row>
    <row r="190" ht="15.75" customHeight="1">
      <c r="A190" s="92"/>
      <c r="B190" s="92"/>
      <c r="C190" s="92"/>
      <c r="D190" s="92"/>
      <c r="E190" s="92"/>
      <c r="F190" s="92"/>
    </row>
    <row r="191" ht="15.75" customHeight="1">
      <c r="A191" s="92"/>
      <c r="B191" s="92"/>
      <c r="C191" s="92"/>
      <c r="D191" s="92"/>
      <c r="E191" s="92"/>
      <c r="F191" s="92"/>
    </row>
    <row r="192" ht="15.75" customHeight="1">
      <c r="A192" s="92"/>
      <c r="B192" s="92"/>
      <c r="C192" s="92"/>
      <c r="D192" s="92"/>
      <c r="E192" s="92"/>
      <c r="F192" s="92"/>
    </row>
    <row r="193" ht="15.75" customHeight="1">
      <c r="A193" s="92"/>
      <c r="B193" s="92"/>
      <c r="C193" s="92"/>
      <c r="D193" s="92"/>
      <c r="E193" s="92"/>
      <c r="F193" s="92"/>
    </row>
    <row r="194" ht="15.75" customHeight="1">
      <c r="A194" s="92"/>
      <c r="B194" s="92"/>
      <c r="C194" s="92"/>
      <c r="D194" s="92"/>
      <c r="E194" s="92"/>
      <c r="F194" s="92"/>
    </row>
    <row r="195" ht="15.75" customHeight="1">
      <c r="A195" s="92"/>
      <c r="B195" s="92"/>
      <c r="C195" s="92"/>
      <c r="D195" s="92"/>
      <c r="E195" s="92"/>
      <c r="F195" s="92"/>
    </row>
    <row r="196" ht="15.75" customHeight="1">
      <c r="A196" s="92"/>
      <c r="B196" s="92"/>
      <c r="C196" s="92"/>
      <c r="D196" s="92"/>
      <c r="E196" s="92"/>
      <c r="F196" s="92"/>
    </row>
    <row r="197" ht="15.75" customHeight="1">
      <c r="A197" s="92"/>
      <c r="B197" s="92"/>
      <c r="C197" s="92"/>
      <c r="D197" s="92"/>
      <c r="E197" s="92"/>
      <c r="F197" s="92"/>
    </row>
    <row r="198" ht="15.75" customHeight="1">
      <c r="A198" s="92"/>
      <c r="B198" s="92"/>
      <c r="C198" s="92"/>
      <c r="D198" s="92"/>
      <c r="E198" s="92"/>
      <c r="F198" s="92"/>
    </row>
    <row r="199" ht="15.75" customHeight="1">
      <c r="A199" s="92"/>
      <c r="B199" s="92"/>
      <c r="C199" s="92"/>
      <c r="D199" s="92"/>
      <c r="E199" s="92"/>
      <c r="F199" s="92"/>
    </row>
    <row r="200" ht="15.75" customHeight="1">
      <c r="A200" s="92"/>
      <c r="B200" s="92"/>
      <c r="C200" s="92"/>
      <c r="D200" s="92"/>
      <c r="E200" s="92"/>
      <c r="F200" s="92"/>
    </row>
    <row r="201" ht="15.75" customHeight="1">
      <c r="A201" s="92"/>
      <c r="B201" s="92"/>
      <c r="C201" s="92"/>
      <c r="D201" s="92"/>
      <c r="E201" s="92"/>
      <c r="F201" s="92"/>
    </row>
    <row r="202" ht="15.75" customHeight="1">
      <c r="A202" s="92"/>
      <c r="B202" s="92"/>
      <c r="C202" s="92"/>
      <c r="D202" s="92"/>
      <c r="E202" s="92"/>
      <c r="F202" s="92"/>
    </row>
    <row r="203" ht="15.75" customHeight="1">
      <c r="A203" s="92"/>
      <c r="B203" s="92"/>
      <c r="C203" s="92"/>
      <c r="D203" s="92"/>
      <c r="E203" s="92"/>
      <c r="F203" s="92"/>
    </row>
    <row r="204" ht="15.75" customHeight="1">
      <c r="A204" s="92"/>
      <c r="B204" s="92"/>
      <c r="C204" s="92"/>
      <c r="D204" s="92"/>
      <c r="E204" s="92"/>
      <c r="F204" s="92"/>
    </row>
    <row r="205" ht="15.75" customHeight="1">
      <c r="A205" s="92"/>
      <c r="B205" s="92"/>
      <c r="C205" s="92"/>
      <c r="D205" s="92"/>
      <c r="E205" s="92"/>
      <c r="F205" s="92"/>
    </row>
    <row r="206" ht="15.75" customHeight="1">
      <c r="A206" s="92"/>
      <c r="B206" s="92"/>
      <c r="C206" s="92"/>
      <c r="D206" s="92"/>
      <c r="E206" s="92"/>
      <c r="F206" s="92"/>
    </row>
    <row r="207" ht="15.75" customHeight="1">
      <c r="A207" s="92"/>
      <c r="B207" s="92"/>
      <c r="C207" s="92"/>
      <c r="D207" s="92"/>
      <c r="E207" s="92"/>
      <c r="F207" s="92"/>
    </row>
    <row r="208" ht="15.75" customHeight="1">
      <c r="A208" s="92"/>
      <c r="B208" s="92"/>
      <c r="C208" s="92"/>
      <c r="D208" s="92"/>
      <c r="E208" s="92"/>
      <c r="F208" s="92"/>
    </row>
    <row r="209" ht="15.75" customHeight="1">
      <c r="A209" s="92"/>
      <c r="B209" s="92"/>
      <c r="C209" s="92"/>
      <c r="D209" s="92"/>
      <c r="E209" s="92"/>
      <c r="F209" s="92"/>
    </row>
    <row r="210" ht="15.75" customHeight="1">
      <c r="A210" s="92"/>
      <c r="B210" s="92"/>
      <c r="C210" s="92"/>
      <c r="D210" s="92"/>
      <c r="E210" s="92"/>
      <c r="F210" s="92"/>
    </row>
    <row r="211" ht="15.75" customHeight="1">
      <c r="A211" s="92"/>
      <c r="B211" s="92"/>
      <c r="C211" s="92"/>
      <c r="D211" s="92"/>
      <c r="E211" s="92"/>
      <c r="F211" s="92"/>
    </row>
    <row r="212" ht="15.75" customHeight="1">
      <c r="A212" s="92"/>
      <c r="B212" s="92"/>
      <c r="C212" s="92"/>
      <c r="D212" s="92"/>
      <c r="E212" s="92"/>
      <c r="F212" s="92"/>
    </row>
    <row r="213" ht="15.75" customHeight="1">
      <c r="A213" s="92"/>
      <c r="B213" s="92"/>
      <c r="C213" s="92"/>
      <c r="D213" s="92"/>
      <c r="E213" s="92"/>
      <c r="F213" s="92"/>
    </row>
    <row r="214" ht="15.75" customHeight="1">
      <c r="A214" s="92"/>
      <c r="B214" s="92"/>
      <c r="C214" s="92"/>
      <c r="D214" s="92"/>
      <c r="E214" s="92"/>
      <c r="F214" s="92"/>
    </row>
    <row r="215" ht="15.75" customHeight="1">
      <c r="A215" s="92"/>
      <c r="B215" s="92"/>
      <c r="C215" s="92"/>
      <c r="D215" s="92"/>
      <c r="E215" s="92"/>
      <c r="F215" s="92"/>
    </row>
    <row r="216" ht="15.75" customHeight="1">
      <c r="A216" s="92"/>
      <c r="B216" s="92"/>
      <c r="C216" s="92"/>
      <c r="D216" s="92"/>
      <c r="E216" s="92"/>
      <c r="F216" s="92"/>
    </row>
    <row r="217" ht="15.75" customHeight="1">
      <c r="A217" s="92"/>
      <c r="B217" s="92"/>
      <c r="C217" s="92"/>
      <c r="D217" s="92"/>
      <c r="E217" s="92"/>
      <c r="F217" s="92"/>
    </row>
    <row r="218" ht="15.75" customHeight="1">
      <c r="A218" s="92"/>
      <c r="B218" s="92"/>
      <c r="C218" s="92"/>
      <c r="D218" s="92"/>
      <c r="E218" s="92"/>
      <c r="F218" s="92"/>
    </row>
    <row r="219" ht="15.75" customHeight="1">
      <c r="A219" s="92"/>
      <c r="B219" s="92"/>
      <c r="C219" s="92"/>
      <c r="D219" s="92"/>
      <c r="E219" s="92"/>
      <c r="F219" s="92"/>
    </row>
    <row r="220" ht="15.75" customHeight="1">
      <c r="A220" s="92"/>
      <c r="B220" s="92"/>
      <c r="C220" s="92"/>
      <c r="D220" s="92"/>
      <c r="E220" s="92"/>
      <c r="F220" s="92"/>
    </row>
    <row r="221" ht="15.75" customHeight="1">
      <c r="A221" s="92"/>
      <c r="B221" s="92"/>
      <c r="C221" s="92"/>
      <c r="D221" s="92"/>
      <c r="E221" s="92"/>
      <c r="F221" s="92"/>
    </row>
    <row r="222" ht="15.75" customHeight="1">
      <c r="A222" s="92"/>
      <c r="B222" s="92"/>
      <c r="C222" s="92"/>
      <c r="D222" s="92"/>
      <c r="E222" s="92"/>
      <c r="F222" s="92"/>
    </row>
    <row r="223" ht="15.75" customHeight="1">
      <c r="A223" s="92"/>
      <c r="B223" s="92"/>
      <c r="C223" s="92"/>
      <c r="D223" s="92"/>
      <c r="E223" s="92"/>
      <c r="F223" s="92"/>
    </row>
    <row r="224" ht="15.75" customHeight="1">
      <c r="A224" s="92"/>
      <c r="B224" s="92"/>
      <c r="C224" s="92"/>
      <c r="D224" s="92"/>
      <c r="E224" s="92"/>
      <c r="F224" s="92"/>
    </row>
    <row r="225" ht="15.75" customHeight="1">
      <c r="A225" s="92"/>
      <c r="B225" s="92"/>
      <c r="C225" s="92"/>
      <c r="D225" s="92"/>
      <c r="E225" s="92"/>
      <c r="F225" s="92"/>
    </row>
    <row r="226" ht="15.75" customHeight="1">
      <c r="A226" s="92"/>
      <c r="B226" s="92"/>
      <c r="C226" s="92"/>
      <c r="D226" s="92"/>
      <c r="E226" s="92"/>
      <c r="F226" s="92"/>
    </row>
    <row r="227" ht="15.75" customHeight="1">
      <c r="A227" s="92"/>
      <c r="B227" s="92"/>
      <c r="C227" s="92"/>
      <c r="D227" s="92"/>
      <c r="E227" s="92"/>
      <c r="F227" s="92"/>
    </row>
    <row r="228" ht="15.75" customHeight="1">
      <c r="A228" s="92"/>
      <c r="B228" s="92"/>
      <c r="C228" s="92"/>
      <c r="D228" s="92"/>
      <c r="E228" s="92"/>
      <c r="F228" s="92"/>
    </row>
    <row r="229" ht="15.75" customHeight="1">
      <c r="A229" s="92"/>
      <c r="B229" s="92"/>
      <c r="C229" s="92"/>
      <c r="D229" s="92"/>
      <c r="E229" s="92"/>
      <c r="F229" s="92"/>
    </row>
    <row r="230" ht="15.75" customHeight="1">
      <c r="A230" s="92"/>
      <c r="B230" s="92"/>
      <c r="C230" s="92"/>
      <c r="D230" s="92"/>
      <c r="E230" s="92"/>
      <c r="F230" s="92"/>
    </row>
    <row r="231" ht="15.75" customHeight="1">
      <c r="A231" s="92"/>
      <c r="B231" s="92"/>
      <c r="C231" s="92"/>
      <c r="D231" s="92"/>
      <c r="E231" s="92"/>
      <c r="F231" s="92"/>
    </row>
    <row r="232" ht="15.75" customHeight="1">
      <c r="A232" s="92"/>
      <c r="B232" s="92"/>
      <c r="C232" s="92"/>
      <c r="D232" s="92"/>
      <c r="E232" s="92"/>
      <c r="F232" s="92"/>
    </row>
    <row r="233" ht="15.75" customHeight="1">
      <c r="A233" s="92"/>
      <c r="B233" s="92"/>
      <c r="C233" s="92"/>
      <c r="D233" s="92"/>
      <c r="E233" s="92"/>
      <c r="F233" s="92"/>
    </row>
    <row r="234" ht="15.75" customHeight="1">
      <c r="A234" s="92"/>
      <c r="B234" s="92"/>
      <c r="C234" s="92"/>
      <c r="D234" s="92"/>
      <c r="E234" s="92"/>
      <c r="F234" s="92"/>
    </row>
    <row r="235" ht="15.75" customHeight="1">
      <c r="A235" s="92"/>
      <c r="B235" s="92"/>
      <c r="C235" s="92"/>
      <c r="D235" s="92"/>
      <c r="E235" s="92"/>
      <c r="F235" s="92"/>
    </row>
    <row r="236" ht="15.75" customHeight="1">
      <c r="A236" s="92"/>
      <c r="B236" s="92"/>
      <c r="C236" s="92"/>
      <c r="D236" s="92"/>
      <c r="E236" s="92"/>
      <c r="F236" s="92"/>
    </row>
    <row r="237" ht="15.75" customHeight="1">
      <c r="A237" s="92"/>
      <c r="B237" s="92"/>
      <c r="C237" s="92"/>
      <c r="D237" s="92"/>
      <c r="E237" s="92"/>
      <c r="F237" s="92"/>
    </row>
    <row r="238" ht="15.75" customHeight="1">
      <c r="A238" s="92"/>
      <c r="B238" s="92"/>
      <c r="C238" s="92"/>
      <c r="D238" s="92"/>
      <c r="E238" s="92"/>
      <c r="F238" s="92"/>
    </row>
    <row r="239" ht="15.75" customHeight="1">
      <c r="A239" s="92"/>
      <c r="B239" s="92"/>
      <c r="C239" s="92"/>
      <c r="D239" s="92"/>
      <c r="E239" s="92"/>
      <c r="F239" s="92"/>
    </row>
    <row r="240" ht="15.75" customHeight="1">
      <c r="A240" s="92"/>
      <c r="B240" s="92"/>
      <c r="C240" s="92"/>
      <c r="D240" s="92"/>
      <c r="E240" s="92"/>
      <c r="F240" s="92"/>
    </row>
    <row r="241" ht="15.75" customHeight="1">
      <c r="A241" s="92"/>
      <c r="B241" s="92"/>
      <c r="C241" s="92"/>
      <c r="D241" s="92"/>
      <c r="E241" s="92"/>
      <c r="F241" s="92"/>
    </row>
    <row r="242" ht="15.75" customHeight="1">
      <c r="A242" s="92"/>
      <c r="B242" s="92"/>
      <c r="C242" s="92"/>
      <c r="D242" s="92"/>
      <c r="E242" s="92"/>
      <c r="F242" s="92"/>
    </row>
    <row r="243" ht="15.75" customHeight="1">
      <c r="A243" s="92"/>
      <c r="B243" s="92"/>
      <c r="C243" s="92"/>
      <c r="D243" s="92"/>
      <c r="E243" s="92"/>
      <c r="F243" s="92"/>
    </row>
    <row r="244" ht="15.75" customHeight="1">
      <c r="A244" s="92"/>
      <c r="B244" s="92"/>
      <c r="C244" s="92"/>
      <c r="D244" s="92"/>
      <c r="E244" s="92"/>
      <c r="F244" s="92"/>
    </row>
    <row r="245" ht="15.75" customHeight="1">
      <c r="A245" s="92"/>
      <c r="B245" s="92"/>
      <c r="C245" s="92"/>
      <c r="D245" s="92"/>
      <c r="E245" s="92"/>
      <c r="F245" s="92"/>
    </row>
    <row r="246" ht="15.75" customHeight="1">
      <c r="A246" s="92"/>
      <c r="B246" s="92"/>
      <c r="C246" s="92"/>
      <c r="D246" s="92"/>
      <c r="E246" s="92"/>
      <c r="F246" s="92"/>
    </row>
    <row r="247" ht="15.75" customHeight="1">
      <c r="A247" s="92"/>
      <c r="B247" s="92"/>
      <c r="C247" s="92"/>
      <c r="D247" s="92"/>
      <c r="E247" s="92"/>
      <c r="F247" s="92"/>
    </row>
    <row r="248" ht="15.75" customHeight="1">
      <c r="A248" s="92"/>
      <c r="B248" s="92"/>
      <c r="C248" s="92"/>
      <c r="D248" s="92"/>
      <c r="E248" s="92"/>
      <c r="F248" s="92"/>
    </row>
    <row r="249" ht="15.75" customHeight="1">
      <c r="A249" s="92"/>
      <c r="B249" s="92"/>
      <c r="C249" s="92"/>
      <c r="D249" s="92"/>
      <c r="E249" s="92"/>
      <c r="F249" s="92"/>
    </row>
    <row r="250" ht="15.75" customHeight="1">
      <c r="A250" s="92"/>
      <c r="B250" s="92"/>
      <c r="C250" s="92"/>
      <c r="D250" s="92"/>
      <c r="E250" s="92"/>
      <c r="F250" s="92"/>
    </row>
    <row r="251" ht="15.75" customHeight="1">
      <c r="A251" s="92"/>
      <c r="B251" s="92"/>
      <c r="C251" s="92"/>
      <c r="D251" s="92"/>
      <c r="E251" s="92"/>
      <c r="F251" s="92"/>
    </row>
    <row r="252" ht="15.75" customHeight="1">
      <c r="A252" s="92"/>
      <c r="B252" s="92"/>
      <c r="C252" s="92"/>
      <c r="D252" s="92"/>
      <c r="E252" s="92"/>
      <c r="F252" s="92"/>
    </row>
    <row r="253" ht="15.75" customHeight="1">
      <c r="A253" s="92"/>
      <c r="B253" s="92"/>
      <c r="C253" s="92"/>
      <c r="D253" s="92"/>
      <c r="E253" s="92"/>
      <c r="F253" s="92"/>
    </row>
    <row r="254" ht="15.75" customHeight="1">
      <c r="A254" s="92"/>
      <c r="B254" s="92"/>
      <c r="C254" s="92"/>
      <c r="D254" s="92"/>
      <c r="E254" s="92"/>
      <c r="F254" s="92"/>
    </row>
    <row r="255" ht="15.75" customHeight="1">
      <c r="A255" s="92"/>
      <c r="B255" s="92"/>
      <c r="C255" s="92"/>
      <c r="D255" s="92"/>
      <c r="E255" s="92"/>
      <c r="F255" s="92"/>
    </row>
    <row r="256" ht="15.75" customHeight="1">
      <c r="A256" s="92"/>
      <c r="B256" s="92"/>
      <c r="C256" s="92"/>
      <c r="D256" s="92"/>
      <c r="E256" s="92"/>
      <c r="F256" s="92"/>
    </row>
    <row r="257" ht="15.75" customHeight="1">
      <c r="A257" s="92"/>
      <c r="B257" s="92"/>
      <c r="C257" s="92"/>
      <c r="D257" s="92"/>
      <c r="E257" s="92"/>
      <c r="F257" s="92"/>
    </row>
    <row r="258" ht="15.75" customHeight="1">
      <c r="A258" s="92"/>
      <c r="B258" s="92"/>
      <c r="C258" s="92"/>
      <c r="D258" s="92"/>
      <c r="E258" s="92"/>
      <c r="F258" s="92"/>
    </row>
    <row r="259" ht="15.75" customHeight="1">
      <c r="A259" s="92"/>
      <c r="B259" s="92"/>
      <c r="C259" s="92"/>
      <c r="D259" s="92"/>
      <c r="E259" s="92"/>
      <c r="F259" s="92"/>
    </row>
    <row r="260" ht="15.75" customHeight="1">
      <c r="A260" s="92"/>
      <c r="B260" s="92"/>
      <c r="C260" s="92"/>
      <c r="D260" s="92"/>
      <c r="E260" s="92"/>
      <c r="F260" s="92"/>
    </row>
    <row r="261" ht="15.75" customHeight="1">
      <c r="A261" s="92"/>
      <c r="B261" s="92"/>
      <c r="C261" s="92"/>
      <c r="D261" s="92"/>
      <c r="E261" s="92"/>
      <c r="F261" s="92"/>
    </row>
    <row r="262" ht="15.75" customHeight="1">
      <c r="A262" s="92"/>
      <c r="B262" s="92"/>
      <c r="C262" s="92"/>
      <c r="D262" s="92"/>
      <c r="E262" s="92"/>
      <c r="F262" s="92"/>
    </row>
    <row r="263" ht="15.75" customHeight="1">
      <c r="A263" s="92"/>
      <c r="B263" s="92"/>
      <c r="C263" s="92"/>
      <c r="D263" s="92"/>
      <c r="E263" s="92"/>
      <c r="F263" s="92"/>
    </row>
    <row r="264" ht="15.75" customHeight="1">
      <c r="A264" s="92"/>
      <c r="B264" s="92"/>
      <c r="C264" s="92"/>
      <c r="D264" s="92"/>
      <c r="E264" s="92"/>
      <c r="F264" s="92"/>
    </row>
    <row r="265" ht="15.75" customHeight="1">
      <c r="A265" s="92"/>
      <c r="B265" s="92"/>
      <c r="C265" s="92"/>
      <c r="D265" s="92"/>
      <c r="E265" s="92"/>
      <c r="F265" s="92"/>
    </row>
    <row r="266" ht="15.75" customHeight="1">
      <c r="A266" s="92"/>
      <c r="B266" s="92"/>
      <c r="C266" s="92"/>
      <c r="D266" s="92"/>
      <c r="E266" s="92"/>
      <c r="F266" s="92"/>
    </row>
    <row r="267" ht="15.75" customHeight="1">
      <c r="A267" s="92"/>
      <c r="B267" s="92"/>
      <c r="C267" s="92"/>
      <c r="D267" s="92"/>
      <c r="E267" s="92"/>
      <c r="F267" s="92"/>
    </row>
    <row r="268" ht="15.75" customHeight="1">
      <c r="A268" s="92"/>
      <c r="B268" s="92"/>
      <c r="C268" s="92"/>
      <c r="D268" s="92"/>
      <c r="E268" s="92"/>
      <c r="F268" s="92"/>
    </row>
    <row r="269" ht="15.75" customHeight="1">
      <c r="A269" s="92"/>
      <c r="B269" s="92"/>
      <c r="C269" s="92"/>
      <c r="D269" s="92"/>
      <c r="E269" s="92"/>
      <c r="F269" s="92"/>
    </row>
    <row r="270" ht="15.75" customHeight="1">
      <c r="A270" s="92"/>
      <c r="B270" s="92"/>
      <c r="C270" s="92"/>
      <c r="D270" s="92"/>
      <c r="E270" s="92"/>
      <c r="F270" s="92"/>
    </row>
    <row r="271" ht="15.75" customHeight="1">
      <c r="A271" s="92"/>
      <c r="B271" s="92"/>
      <c r="C271" s="92"/>
      <c r="D271" s="92"/>
      <c r="E271" s="92"/>
      <c r="F271" s="92"/>
    </row>
    <row r="272" ht="15.75" customHeight="1">
      <c r="A272" s="92"/>
      <c r="B272" s="92"/>
      <c r="C272" s="92"/>
      <c r="D272" s="92"/>
      <c r="E272" s="92"/>
      <c r="F272" s="92"/>
    </row>
    <row r="273" ht="15.75" customHeight="1">
      <c r="A273" s="92"/>
      <c r="B273" s="92"/>
      <c r="C273" s="92"/>
      <c r="D273" s="92"/>
      <c r="E273" s="92"/>
      <c r="F273" s="92"/>
    </row>
    <row r="274" ht="15.75" customHeight="1">
      <c r="A274" s="92"/>
      <c r="B274" s="92"/>
      <c r="C274" s="92"/>
      <c r="D274" s="92"/>
      <c r="E274" s="92"/>
      <c r="F274" s="92"/>
    </row>
    <row r="275" ht="15.75" customHeight="1">
      <c r="A275" s="92"/>
      <c r="B275" s="92"/>
      <c r="C275" s="92"/>
      <c r="D275" s="92"/>
      <c r="E275" s="92"/>
      <c r="F275" s="92"/>
    </row>
    <row r="276" ht="15.75" customHeight="1">
      <c r="A276" s="92"/>
      <c r="B276" s="92"/>
      <c r="C276" s="92"/>
      <c r="D276" s="92"/>
      <c r="E276" s="92"/>
      <c r="F276" s="92"/>
    </row>
    <row r="277" ht="15.75" customHeight="1">
      <c r="A277" s="92"/>
      <c r="B277" s="92"/>
      <c r="C277" s="92"/>
      <c r="D277" s="92"/>
      <c r="E277" s="92"/>
      <c r="F277" s="92"/>
    </row>
    <row r="278" ht="15.75" customHeight="1">
      <c r="A278" s="92"/>
      <c r="B278" s="92"/>
      <c r="C278" s="92"/>
      <c r="D278" s="92"/>
      <c r="E278" s="92"/>
      <c r="F278" s="92"/>
    </row>
    <row r="279" ht="15.75" customHeight="1">
      <c r="A279" s="92"/>
      <c r="B279" s="92"/>
      <c r="C279" s="92"/>
      <c r="D279" s="92"/>
      <c r="E279" s="92"/>
      <c r="F279" s="92"/>
    </row>
    <row r="280" ht="15.75" customHeight="1">
      <c r="A280" s="92"/>
      <c r="B280" s="92"/>
      <c r="C280" s="92"/>
      <c r="D280" s="92"/>
      <c r="E280" s="92"/>
      <c r="F280" s="92"/>
    </row>
    <row r="281" ht="15.75" customHeight="1">
      <c r="A281" s="92"/>
      <c r="B281" s="92"/>
      <c r="C281" s="92"/>
      <c r="D281" s="92"/>
      <c r="E281" s="92"/>
      <c r="F281" s="92"/>
    </row>
    <row r="282" ht="15.75" customHeight="1">
      <c r="A282" s="92"/>
      <c r="B282" s="92"/>
      <c r="C282" s="92"/>
      <c r="D282" s="92"/>
      <c r="E282" s="92"/>
      <c r="F282" s="92"/>
    </row>
    <row r="283" ht="15.75" customHeight="1">
      <c r="A283" s="92"/>
      <c r="B283" s="92"/>
      <c r="C283" s="92"/>
      <c r="D283" s="92"/>
      <c r="E283" s="92"/>
      <c r="F283" s="92"/>
    </row>
    <row r="284" ht="15.75" customHeight="1">
      <c r="A284" s="92"/>
      <c r="B284" s="92"/>
      <c r="C284" s="92"/>
      <c r="D284" s="92"/>
      <c r="E284" s="92"/>
      <c r="F284" s="92"/>
    </row>
    <row r="285" ht="15.75" customHeight="1">
      <c r="A285" s="92"/>
      <c r="B285" s="92"/>
      <c r="C285" s="92"/>
      <c r="D285" s="92"/>
      <c r="E285" s="92"/>
      <c r="F285" s="92"/>
    </row>
    <row r="286" ht="15.75" customHeight="1">
      <c r="A286" s="92"/>
      <c r="B286" s="92"/>
      <c r="C286" s="92"/>
      <c r="D286" s="92"/>
      <c r="E286" s="92"/>
      <c r="F286" s="92"/>
    </row>
    <row r="287" ht="15.75" customHeight="1">
      <c r="A287" s="92"/>
      <c r="B287" s="92"/>
      <c r="C287" s="92"/>
      <c r="D287" s="92"/>
      <c r="E287" s="92"/>
      <c r="F287" s="92"/>
    </row>
    <row r="288" ht="15.75" customHeight="1">
      <c r="A288" s="92"/>
      <c r="B288" s="92"/>
      <c r="C288" s="92"/>
      <c r="D288" s="92"/>
      <c r="E288" s="92"/>
      <c r="F288" s="92"/>
    </row>
    <row r="289" ht="15.75" customHeight="1">
      <c r="A289" s="92"/>
      <c r="B289" s="92"/>
      <c r="C289" s="92"/>
      <c r="D289" s="92"/>
      <c r="E289" s="92"/>
      <c r="F289" s="92"/>
    </row>
    <row r="290" ht="15.75" customHeight="1">
      <c r="A290" s="92"/>
      <c r="B290" s="92"/>
      <c r="C290" s="92"/>
      <c r="D290" s="92"/>
      <c r="E290" s="92"/>
      <c r="F290" s="92"/>
    </row>
    <row r="291" ht="15.75" customHeight="1">
      <c r="A291" s="92"/>
      <c r="B291" s="92"/>
      <c r="C291" s="92"/>
      <c r="D291" s="92"/>
      <c r="E291" s="92"/>
      <c r="F291" s="92"/>
    </row>
    <row r="292" ht="15.75" customHeight="1">
      <c r="A292" s="92"/>
      <c r="B292" s="92"/>
      <c r="C292" s="92"/>
      <c r="D292" s="92"/>
      <c r="E292" s="92"/>
      <c r="F292" s="92"/>
    </row>
    <row r="293" ht="15.75" customHeight="1">
      <c r="A293" s="92"/>
      <c r="B293" s="92"/>
      <c r="C293" s="92"/>
      <c r="D293" s="92"/>
      <c r="E293" s="92"/>
      <c r="F293" s="92"/>
    </row>
    <row r="294" ht="15.75" customHeight="1">
      <c r="A294" s="92"/>
      <c r="B294" s="92"/>
      <c r="C294" s="92"/>
      <c r="D294" s="92"/>
      <c r="E294" s="92"/>
      <c r="F294" s="92"/>
    </row>
    <row r="295" ht="15.75" customHeight="1">
      <c r="A295" s="92"/>
      <c r="B295" s="92"/>
      <c r="C295" s="92"/>
      <c r="D295" s="92"/>
      <c r="E295" s="92"/>
      <c r="F295" s="92"/>
    </row>
    <row r="296" ht="15.75" customHeight="1">
      <c r="A296" s="92"/>
      <c r="B296" s="92"/>
      <c r="C296" s="92"/>
      <c r="D296" s="92"/>
      <c r="E296" s="92"/>
      <c r="F296" s="92"/>
    </row>
    <row r="297" ht="15.75" customHeight="1">
      <c r="A297" s="92"/>
      <c r="B297" s="92"/>
      <c r="C297" s="92"/>
      <c r="D297" s="92"/>
      <c r="E297" s="92"/>
      <c r="F297" s="92"/>
    </row>
    <row r="298" ht="15.75" customHeight="1">
      <c r="A298" s="92"/>
      <c r="B298" s="92"/>
      <c r="C298" s="92"/>
      <c r="D298" s="92"/>
      <c r="E298" s="92"/>
      <c r="F298" s="92"/>
    </row>
    <row r="299" ht="15.75" customHeight="1">
      <c r="A299" s="92"/>
      <c r="B299" s="92"/>
      <c r="C299" s="92"/>
      <c r="D299" s="92"/>
      <c r="E299" s="92"/>
      <c r="F299" s="92"/>
    </row>
    <row r="300" ht="15.75" customHeight="1">
      <c r="A300" s="92"/>
      <c r="B300" s="92"/>
      <c r="C300" s="92"/>
      <c r="D300" s="92"/>
      <c r="E300" s="92"/>
      <c r="F300" s="92"/>
    </row>
    <row r="301" ht="15.75" customHeight="1">
      <c r="A301" s="92"/>
      <c r="B301" s="92"/>
      <c r="C301" s="92"/>
      <c r="D301" s="92"/>
      <c r="E301" s="92"/>
      <c r="F301" s="92"/>
    </row>
    <row r="302" ht="15.75" customHeight="1">
      <c r="A302" s="92"/>
      <c r="B302" s="92"/>
      <c r="C302" s="92"/>
      <c r="D302" s="92"/>
      <c r="E302" s="92"/>
      <c r="F302" s="92"/>
    </row>
    <row r="303" ht="15.75" customHeight="1">
      <c r="A303" s="92"/>
      <c r="B303" s="92"/>
      <c r="C303" s="92"/>
      <c r="D303" s="92"/>
      <c r="E303" s="92"/>
      <c r="F303" s="92"/>
    </row>
    <row r="304" ht="15.75" customHeight="1">
      <c r="A304" s="92"/>
      <c r="B304" s="92"/>
      <c r="C304" s="92"/>
      <c r="D304" s="92"/>
      <c r="E304" s="92"/>
      <c r="F304" s="92"/>
    </row>
    <row r="305" ht="15.75" customHeight="1">
      <c r="A305" s="92"/>
      <c r="B305" s="92"/>
      <c r="C305" s="92"/>
      <c r="D305" s="92"/>
      <c r="E305" s="92"/>
      <c r="F305" s="92"/>
    </row>
    <row r="306" ht="15.75" customHeight="1">
      <c r="A306" s="92"/>
      <c r="B306" s="92"/>
      <c r="C306" s="92"/>
      <c r="D306" s="92"/>
      <c r="E306" s="92"/>
      <c r="F306" s="92"/>
    </row>
    <row r="307" ht="15.75" customHeight="1">
      <c r="A307" s="92"/>
      <c r="B307" s="92"/>
      <c r="C307" s="92"/>
      <c r="D307" s="92"/>
      <c r="E307" s="92"/>
      <c r="F307" s="92"/>
    </row>
    <row r="308" ht="15.75" customHeight="1">
      <c r="A308" s="92"/>
      <c r="B308" s="92"/>
      <c r="C308" s="92"/>
      <c r="D308" s="92"/>
      <c r="E308" s="92"/>
      <c r="F308" s="92"/>
    </row>
    <row r="309" ht="15.75" customHeight="1">
      <c r="A309" s="92"/>
      <c r="B309" s="92"/>
      <c r="C309" s="92"/>
      <c r="D309" s="92"/>
      <c r="E309" s="92"/>
      <c r="F309" s="92"/>
    </row>
    <row r="310" ht="15.75" customHeight="1">
      <c r="A310" s="92"/>
      <c r="B310" s="92"/>
      <c r="C310" s="92"/>
      <c r="D310" s="92"/>
      <c r="E310" s="92"/>
      <c r="F310" s="92"/>
    </row>
    <row r="311" ht="15.75" customHeight="1">
      <c r="A311" s="92"/>
      <c r="B311" s="92"/>
      <c r="C311" s="92"/>
      <c r="D311" s="92"/>
      <c r="E311" s="92"/>
      <c r="F311" s="92"/>
    </row>
    <row r="312" ht="15.75" customHeight="1">
      <c r="A312" s="92"/>
      <c r="B312" s="92"/>
      <c r="C312" s="92"/>
      <c r="D312" s="92"/>
      <c r="E312" s="92"/>
      <c r="F312" s="92"/>
    </row>
    <row r="313" ht="15.75" customHeight="1">
      <c r="A313" s="92"/>
      <c r="B313" s="92"/>
      <c r="C313" s="92"/>
      <c r="D313" s="92"/>
      <c r="E313" s="92"/>
      <c r="F313" s="92"/>
    </row>
    <row r="314" ht="15.75" customHeight="1">
      <c r="A314" s="92"/>
      <c r="B314" s="92"/>
      <c r="C314" s="92"/>
      <c r="D314" s="92"/>
      <c r="E314" s="92"/>
      <c r="F314" s="92"/>
    </row>
    <row r="315" ht="15.75" customHeight="1">
      <c r="A315" s="92"/>
      <c r="B315" s="92"/>
      <c r="C315" s="92"/>
      <c r="D315" s="92"/>
      <c r="E315" s="92"/>
      <c r="F315" s="92"/>
    </row>
    <row r="316" ht="15.75" customHeight="1">
      <c r="A316" s="92"/>
      <c r="B316" s="92"/>
      <c r="C316" s="92"/>
      <c r="D316" s="92"/>
      <c r="E316" s="92"/>
      <c r="F316" s="92"/>
    </row>
    <row r="317" ht="15.75" customHeight="1">
      <c r="A317" s="92"/>
      <c r="B317" s="92"/>
      <c r="C317" s="92"/>
      <c r="D317" s="92"/>
      <c r="E317" s="92"/>
      <c r="F317" s="92"/>
    </row>
    <row r="318" ht="15.75" customHeight="1">
      <c r="A318" s="92"/>
      <c r="B318" s="92"/>
      <c r="C318" s="92"/>
      <c r="D318" s="92"/>
      <c r="E318" s="92"/>
      <c r="F318" s="92"/>
    </row>
    <row r="319" ht="15.75" customHeight="1">
      <c r="A319" s="92"/>
      <c r="B319" s="92"/>
      <c r="C319" s="92"/>
      <c r="D319" s="92"/>
      <c r="E319" s="92"/>
      <c r="F319" s="92"/>
    </row>
    <row r="320" ht="15.75" customHeight="1">
      <c r="A320" s="92"/>
      <c r="B320" s="92"/>
      <c r="C320" s="92"/>
      <c r="D320" s="92"/>
      <c r="E320" s="92"/>
      <c r="F320" s="92"/>
    </row>
    <row r="321" ht="15.75" customHeight="1">
      <c r="A321" s="92"/>
      <c r="B321" s="92"/>
      <c r="C321" s="92"/>
      <c r="D321" s="92"/>
      <c r="E321" s="92"/>
      <c r="F321" s="92"/>
    </row>
    <row r="322" ht="15.75" customHeight="1">
      <c r="A322" s="92"/>
      <c r="B322" s="92"/>
      <c r="C322" s="92"/>
      <c r="D322" s="92"/>
      <c r="E322" s="92"/>
      <c r="F322" s="92"/>
    </row>
    <row r="323" ht="15.75" customHeight="1">
      <c r="A323" s="92"/>
      <c r="B323" s="92"/>
      <c r="C323" s="92"/>
      <c r="D323" s="92"/>
      <c r="E323" s="92"/>
      <c r="F323" s="92"/>
    </row>
    <row r="324" ht="15.75" customHeight="1">
      <c r="A324" s="92"/>
      <c r="B324" s="92"/>
      <c r="C324" s="92"/>
      <c r="D324" s="92"/>
      <c r="E324" s="92"/>
      <c r="F324" s="92"/>
    </row>
    <row r="325" ht="15.75" customHeight="1">
      <c r="A325" s="92"/>
      <c r="B325" s="92"/>
      <c r="C325" s="92"/>
      <c r="D325" s="92"/>
      <c r="E325" s="92"/>
      <c r="F325" s="92"/>
    </row>
    <row r="326" ht="15.75" customHeight="1">
      <c r="A326" s="92"/>
      <c r="B326" s="92"/>
      <c r="C326" s="92"/>
      <c r="D326" s="92"/>
      <c r="E326" s="92"/>
      <c r="F326" s="92"/>
    </row>
    <row r="327" ht="15.75" customHeight="1">
      <c r="A327" s="92"/>
      <c r="B327" s="92"/>
      <c r="C327" s="92"/>
      <c r="D327" s="92"/>
      <c r="E327" s="92"/>
      <c r="F327" s="92"/>
    </row>
    <row r="328" ht="15.75" customHeight="1">
      <c r="A328" s="92"/>
      <c r="B328" s="92"/>
      <c r="C328" s="92"/>
      <c r="D328" s="92"/>
      <c r="E328" s="92"/>
      <c r="F328" s="92"/>
    </row>
    <row r="329" ht="15.75" customHeight="1">
      <c r="A329" s="92"/>
      <c r="B329" s="92"/>
      <c r="C329" s="92"/>
      <c r="D329" s="92"/>
      <c r="E329" s="92"/>
      <c r="F329" s="92"/>
    </row>
    <row r="330" ht="15.75" customHeight="1">
      <c r="A330" s="92"/>
      <c r="B330" s="92"/>
      <c r="C330" s="92"/>
      <c r="D330" s="92"/>
      <c r="E330" s="92"/>
      <c r="F330" s="92"/>
    </row>
    <row r="331" ht="15.75" customHeight="1">
      <c r="A331" s="92"/>
      <c r="B331" s="92"/>
      <c r="C331" s="92"/>
      <c r="D331" s="92"/>
      <c r="E331" s="92"/>
      <c r="F331" s="92"/>
    </row>
    <row r="332" ht="15.75" customHeight="1">
      <c r="A332" s="92"/>
      <c r="B332" s="92"/>
      <c r="C332" s="92"/>
      <c r="D332" s="92"/>
      <c r="E332" s="92"/>
      <c r="F332" s="92"/>
    </row>
    <row r="333" ht="15.75" customHeight="1">
      <c r="A333" s="92"/>
      <c r="B333" s="92"/>
      <c r="C333" s="92"/>
      <c r="D333" s="92"/>
      <c r="E333" s="92"/>
      <c r="F333" s="92"/>
    </row>
    <row r="334" ht="15.75" customHeight="1">
      <c r="A334" s="92"/>
      <c r="B334" s="92"/>
      <c r="C334" s="92"/>
      <c r="D334" s="92"/>
      <c r="E334" s="92"/>
      <c r="F334" s="92"/>
    </row>
    <row r="335" ht="15.75" customHeight="1">
      <c r="A335" s="92"/>
      <c r="B335" s="92"/>
      <c r="C335" s="92"/>
      <c r="D335" s="92"/>
      <c r="E335" s="92"/>
      <c r="F335" s="92"/>
    </row>
    <row r="336" ht="15.75" customHeight="1">
      <c r="A336" s="92"/>
      <c r="B336" s="92"/>
      <c r="C336" s="92"/>
      <c r="D336" s="92"/>
      <c r="E336" s="92"/>
      <c r="F336" s="92"/>
    </row>
    <row r="337" ht="15.75" customHeight="1">
      <c r="A337" s="92"/>
      <c r="B337" s="92"/>
      <c r="C337" s="92"/>
      <c r="D337" s="92"/>
      <c r="E337" s="92"/>
      <c r="F337" s="92"/>
    </row>
    <row r="338" ht="15.75" customHeight="1">
      <c r="A338" s="92"/>
      <c r="B338" s="92"/>
      <c r="C338" s="92"/>
      <c r="D338" s="92"/>
      <c r="E338" s="92"/>
      <c r="F338" s="92"/>
    </row>
    <row r="339" ht="15.75" customHeight="1">
      <c r="A339" s="92"/>
      <c r="B339" s="92"/>
      <c r="C339" s="92"/>
      <c r="D339" s="92"/>
      <c r="E339" s="92"/>
      <c r="F339" s="92"/>
    </row>
    <row r="340" ht="15.75" customHeight="1">
      <c r="A340" s="92"/>
      <c r="B340" s="92"/>
      <c r="C340" s="92"/>
      <c r="D340" s="92"/>
      <c r="E340" s="92"/>
      <c r="F340" s="92"/>
    </row>
    <row r="341" ht="15.75" customHeight="1">
      <c r="A341" s="92"/>
      <c r="B341" s="92"/>
      <c r="C341" s="92"/>
      <c r="D341" s="92"/>
      <c r="E341" s="92"/>
      <c r="F341" s="92"/>
    </row>
    <row r="342" ht="15.75" customHeight="1">
      <c r="A342" s="92"/>
      <c r="B342" s="92"/>
      <c r="C342" s="92"/>
      <c r="D342" s="92"/>
      <c r="E342" s="92"/>
      <c r="F342" s="92"/>
    </row>
    <row r="343" ht="15.75" customHeight="1">
      <c r="A343" s="92"/>
      <c r="B343" s="92"/>
      <c r="C343" s="92"/>
      <c r="D343" s="92"/>
      <c r="E343" s="92"/>
      <c r="F343" s="92"/>
    </row>
    <row r="344" ht="15.75" customHeight="1">
      <c r="A344" s="92"/>
      <c r="B344" s="92"/>
      <c r="C344" s="92"/>
      <c r="D344" s="92"/>
      <c r="E344" s="92"/>
      <c r="F344" s="92"/>
    </row>
    <row r="345" ht="15.75" customHeight="1">
      <c r="A345" s="92"/>
      <c r="B345" s="92"/>
      <c r="C345" s="92"/>
      <c r="D345" s="92"/>
      <c r="E345" s="92"/>
      <c r="F345" s="92"/>
    </row>
    <row r="346" ht="15.75" customHeight="1">
      <c r="A346" s="92"/>
      <c r="B346" s="92"/>
      <c r="C346" s="92"/>
      <c r="D346" s="92"/>
      <c r="E346" s="92"/>
      <c r="F346" s="92"/>
    </row>
    <row r="347" ht="15.75" customHeight="1">
      <c r="A347" s="92"/>
      <c r="B347" s="92"/>
      <c r="C347" s="92"/>
      <c r="D347" s="92"/>
      <c r="E347" s="92"/>
      <c r="F347" s="92"/>
    </row>
    <row r="348" ht="15.75" customHeight="1">
      <c r="A348" s="92"/>
      <c r="B348" s="92"/>
      <c r="C348" s="92"/>
      <c r="D348" s="92"/>
      <c r="E348" s="92"/>
      <c r="F348" s="92"/>
    </row>
    <row r="349" ht="15.75" customHeight="1">
      <c r="A349" s="92"/>
      <c r="B349" s="92"/>
      <c r="C349" s="92"/>
      <c r="D349" s="92"/>
      <c r="E349" s="92"/>
      <c r="F349" s="92"/>
    </row>
    <row r="350" ht="15.75" customHeight="1">
      <c r="A350" s="92"/>
      <c r="B350" s="92"/>
      <c r="C350" s="92"/>
      <c r="D350" s="92"/>
      <c r="E350" s="92"/>
      <c r="F350" s="92"/>
    </row>
    <row r="351" ht="15.75" customHeight="1">
      <c r="A351" s="92"/>
      <c r="B351" s="92"/>
      <c r="C351" s="92"/>
      <c r="D351" s="92"/>
      <c r="E351" s="92"/>
      <c r="F351" s="92"/>
    </row>
    <row r="352" ht="15.75" customHeight="1">
      <c r="A352" s="92"/>
      <c r="B352" s="92"/>
      <c r="C352" s="92"/>
      <c r="D352" s="92"/>
      <c r="E352" s="92"/>
      <c r="F352" s="92"/>
    </row>
    <row r="353" ht="15.75" customHeight="1">
      <c r="A353" s="92"/>
      <c r="B353" s="92"/>
      <c r="C353" s="92"/>
      <c r="D353" s="92"/>
      <c r="E353" s="92"/>
      <c r="F353" s="92"/>
    </row>
    <row r="354" ht="15.75" customHeight="1">
      <c r="A354" s="92"/>
      <c r="B354" s="92"/>
      <c r="C354" s="92"/>
      <c r="D354" s="92"/>
      <c r="E354" s="92"/>
      <c r="F354" s="92"/>
    </row>
    <row r="355" ht="15.75" customHeight="1">
      <c r="A355" s="92"/>
      <c r="B355" s="92"/>
      <c r="C355" s="92"/>
      <c r="D355" s="92"/>
      <c r="E355" s="92"/>
      <c r="F355" s="92"/>
    </row>
    <row r="356" ht="15.75" customHeight="1">
      <c r="A356" s="92"/>
      <c r="B356" s="92"/>
      <c r="C356" s="92"/>
      <c r="D356" s="92"/>
      <c r="E356" s="92"/>
      <c r="F356" s="92"/>
    </row>
    <row r="357" ht="15.75" customHeight="1">
      <c r="A357" s="92"/>
      <c r="B357" s="92"/>
      <c r="C357" s="92"/>
      <c r="D357" s="92"/>
      <c r="E357" s="92"/>
      <c r="F357" s="92"/>
    </row>
    <row r="358" ht="15.75" customHeight="1">
      <c r="A358" s="92"/>
      <c r="B358" s="92"/>
      <c r="C358" s="92"/>
      <c r="D358" s="92"/>
      <c r="E358" s="92"/>
      <c r="F358" s="92"/>
    </row>
    <row r="359" ht="15.75" customHeight="1">
      <c r="A359" s="92"/>
      <c r="B359" s="92"/>
      <c r="C359" s="92"/>
      <c r="D359" s="92"/>
      <c r="E359" s="92"/>
      <c r="F359" s="92"/>
    </row>
    <row r="360" ht="15.75" customHeight="1">
      <c r="A360" s="92"/>
      <c r="B360" s="92"/>
      <c r="C360" s="92"/>
      <c r="D360" s="92"/>
      <c r="E360" s="92"/>
      <c r="F360" s="92"/>
    </row>
    <row r="361" ht="15.75" customHeight="1">
      <c r="A361" s="92"/>
      <c r="B361" s="92"/>
      <c r="C361" s="92"/>
      <c r="D361" s="92"/>
      <c r="E361" s="92"/>
      <c r="F361" s="92"/>
    </row>
    <row r="362" ht="15.75" customHeight="1">
      <c r="A362" s="92"/>
      <c r="B362" s="92"/>
      <c r="C362" s="92"/>
      <c r="D362" s="92"/>
      <c r="E362" s="92"/>
      <c r="F362" s="92"/>
    </row>
    <row r="363" ht="15.75" customHeight="1">
      <c r="A363" s="92"/>
      <c r="B363" s="92"/>
      <c r="C363" s="92"/>
      <c r="D363" s="92"/>
      <c r="E363" s="92"/>
      <c r="F363" s="92"/>
    </row>
    <row r="364" ht="15.75" customHeight="1">
      <c r="A364" s="92"/>
      <c r="B364" s="92"/>
      <c r="C364" s="92"/>
      <c r="D364" s="92"/>
      <c r="E364" s="92"/>
      <c r="F364" s="92"/>
    </row>
    <row r="365" ht="15.75" customHeight="1">
      <c r="A365" s="92"/>
      <c r="B365" s="92"/>
      <c r="C365" s="92"/>
      <c r="D365" s="92"/>
      <c r="E365" s="92"/>
      <c r="F365" s="92"/>
    </row>
    <row r="366" ht="15.75" customHeight="1">
      <c r="A366" s="92"/>
      <c r="B366" s="92"/>
      <c r="C366" s="92"/>
      <c r="D366" s="92"/>
      <c r="E366" s="92"/>
      <c r="F366" s="92"/>
    </row>
    <row r="367" ht="15.75" customHeight="1">
      <c r="A367" s="92"/>
      <c r="B367" s="92"/>
      <c r="C367" s="92"/>
      <c r="D367" s="92"/>
      <c r="E367" s="92"/>
      <c r="F367" s="92"/>
    </row>
    <row r="368" ht="15.75" customHeight="1">
      <c r="A368" s="92"/>
      <c r="B368" s="92"/>
      <c r="C368" s="92"/>
      <c r="D368" s="92"/>
      <c r="E368" s="92"/>
      <c r="F368" s="92"/>
    </row>
    <row r="369" ht="15.75" customHeight="1">
      <c r="A369" s="92"/>
      <c r="B369" s="92"/>
      <c r="C369" s="92"/>
      <c r="D369" s="92"/>
      <c r="E369" s="92"/>
      <c r="F369" s="92"/>
    </row>
    <row r="370" ht="15.75" customHeight="1">
      <c r="A370" s="92"/>
      <c r="B370" s="92"/>
      <c r="C370" s="92"/>
      <c r="D370" s="92"/>
      <c r="E370" s="92"/>
      <c r="F370" s="92"/>
    </row>
    <row r="371" ht="15.75" customHeight="1">
      <c r="A371" s="92"/>
      <c r="B371" s="92"/>
      <c r="C371" s="92"/>
      <c r="D371" s="92"/>
      <c r="E371" s="92"/>
      <c r="F371" s="92"/>
    </row>
    <row r="372" ht="15.75" customHeight="1">
      <c r="A372" s="92"/>
      <c r="B372" s="92"/>
      <c r="C372" s="92"/>
      <c r="D372" s="92"/>
      <c r="E372" s="92"/>
      <c r="F372" s="92"/>
    </row>
    <row r="373" ht="15.75" customHeight="1">
      <c r="A373" s="92"/>
      <c r="B373" s="92"/>
      <c r="C373" s="92"/>
      <c r="D373" s="92"/>
      <c r="E373" s="92"/>
      <c r="F373" s="92"/>
    </row>
    <row r="374" ht="15.75" customHeight="1">
      <c r="A374" s="92"/>
      <c r="B374" s="92"/>
      <c r="C374" s="92"/>
      <c r="D374" s="92"/>
      <c r="E374" s="92"/>
      <c r="F374" s="92"/>
    </row>
    <row r="375" ht="15.75" customHeight="1">
      <c r="A375" s="92"/>
      <c r="B375" s="92"/>
      <c r="C375" s="92"/>
      <c r="D375" s="92"/>
      <c r="E375" s="92"/>
      <c r="F375" s="92"/>
    </row>
    <row r="376" ht="15.75" customHeight="1">
      <c r="A376" s="92"/>
      <c r="B376" s="92"/>
      <c r="C376" s="92"/>
      <c r="D376" s="92"/>
      <c r="E376" s="92"/>
      <c r="F376" s="92"/>
    </row>
    <row r="377" ht="15.75" customHeight="1">
      <c r="A377" s="92"/>
      <c r="B377" s="92"/>
      <c r="C377" s="92"/>
      <c r="D377" s="92"/>
      <c r="E377" s="92"/>
      <c r="F377" s="92"/>
    </row>
    <row r="378" ht="15.75" customHeight="1">
      <c r="A378" s="92"/>
      <c r="B378" s="92"/>
      <c r="C378" s="92"/>
      <c r="D378" s="92"/>
      <c r="E378" s="92"/>
      <c r="F378" s="92"/>
    </row>
    <row r="379" ht="15.75" customHeight="1">
      <c r="A379" s="92"/>
      <c r="B379" s="92"/>
      <c r="C379" s="92"/>
      <c r="D379" s="92"/>
      <c r="E379" s="92"/>
      <c r="F379" s="92"/>
    </row>
    <row r="380" ht="15.75" customHeight="1">
      <c r="A380" s="92"/>
      <c r="B380" s="92"/>
      <c r="C380" s="92"/>
      <c r="D380" s="92"/>
      <c r="E380" s="92"/>
      <c r="F380" s="92"/>
    </row>
    <row r="381" ht="15.75" customHeight="1">
      <c r="A381" s="92"/>
      <c r="B381" s="92"/>
      <c r="C381" s="92"/>
      <c r="D381" s="92"/>
      <c r="E381" s="92"/>
      <c r="F381" s="92"/>
    </row>
    <row r="382" ht="15.75" customHeight="1">
      <c r="A382" s="92"/>
      <c r="B382" s="92"/>
      <c r="C382" s="92"/>
      <c r="D382" s="92"/>
      <c r="E382" s="92"/>
      <c r="F382" s="92"/>
    </row>
    <row r="383" ht="15.75" customHeight="1">
      <c r="A383" s="92"/>
      <c r="B383" s="92"/>
      <c r="C383" s="92"/>
      <c r="D383" s="92"/>
      <c r="E383" s="92"/>
      <c r="F383" s="92"/>
    </row>
    <row r="384" ht="15.75" customHeight="1">
      <c r="A384" s="92"/>
      <c r="B384" s="92"/>
      <c r="C384" s="92"/>
      <c r="D384" s="92"/>
      <c r="E384" s="92"/>
      <c r="F384" s="92"/>
    </row>
    <row r="385" ht="15.75" customHeight="1">
      <c r="A385" s="92"/>
      <c r="B385" s="92"/>
      <c r="C385" s="92"/>
      <c r="D385" s="92"/>
      <c r="E385" s="92"/>
      <c r="F385" s="92"/>
    </row>
    <row r="386" ht="15.75" customHeight="1">
      <c r="A386" s="92"/>
      <c r="B386" s="92"/>
      <c r="C386" s="92"/>
      <c r="D386" s="92"/>
      <c r="E386" s="92"/>
      <c r="F386" s="92"/>
    </row>
    <row r="387" ht="15.75" customHeight="1">
      <c r="A387" s="92"/>
      <c r="B387" s="92"/>
      <c r="C387" s="92"/>
      <c r="D387" s="92"/>
      <c r="E387" s="92"/>
      <c r="F387" s="92"/>
    </row>
    <row r="388" ht="15.75" customHeight="1">
      <c r="A388" s="92"/>
      <c r="B388" s="92"/>
      <c r="C388" s="92"/>
      <c r="D388" s="92"/>
      <c r="E388" s="92"/>
      <c r="F388" s="92"/>
    </row>
    <row r="389" ht="15.75" customHeight="1">
      <c r="A389" s="92"/>
      <c r="B389" s="92"/>
      <c r="C389" s="92"/>
      <c r="D389" s="92"/>
      <c r="E389" s="92"/>
      <c r="F389" s="92"/>
    </row>
    <row r="390" ht="15.75" customHeight="1">
      <c r="A390" s="92"/>
      <c r="B390" s="92"/>
      <c r="C390" s="92"/>
      <c r="D390" s="92"/>
      <c r="E390" s="92"/>
      <c r="F390" s="92"/>
    </row>
    <row r="391" ht="15.75" customHeight="1">
      <c r="A391" s="92"/>
      <c r="B391" s="92"/>
      <c r="C391" s="92"/>
      <c r="D391" s="92"/>
      <c r="E391" s="92"/>
      <c r="F391" s="92"/>
    </row>
    <row r="392" ht="15.75" customHeight="1">
      <c r="A392" s="92"/>
      <c r="B392" s="92"/>
      <c r="C392" s="92"/>
      <c r="D392" s="92"/>
      <c r="E392" s="92"/>
      <c r="F392" s="92"/>
    </row>
    <row r="393" ht="15.75" customHeight="1">
      <c r="A393" s="92"/>
      <c r="B393" s="92"/>
      <c r="C393" s="92"/>
      <c r="D393" s="92"/>
      <c r="E393" s="92"/>
      <c r="F393" s="92"/>
    </row>
    <row r="394" ht="15.75" customHeight="1">
      <c r="A394" s="92"/>
      <c r="B394" s="92"/>
      <c r="C394" s="92"/>
      <c r="D394" s="92"/>
      <c r="E394" s="92"/>
      <c r="F394" s="92"/>
    </row>
    <row r="395" ht="15.75" customHeight="1">
      <c r="A395" s="92"/>
      <c r="B395" s="92"/>
      <c r="C395" s="92"/>
      <c r="D395" s="92"/>
      <c r="E395" s="92"/>
      <c r="F395" s="92"/>
    </row>
    <row r="396" ht="15.75" customHeight="1">
      <c r="A396" s="92"/>
      <c r="B396" s="92"/>
      <c r="C396" s="92"/>
      <c r="D396" s="92"/>
      <c r="E396" s="92"/>
      <c r="F396" s="92"/>
    </row>
    <row r="397" ht="15.75" customHeight="1">
      <c r="A397" s="92"/>
      <c r="B397" s="92"/>
      <c r="C397" s="92"/>
      <c r="D397" s="92"/>
      <c r="E397" s="92"/>
      <c r="F397" s="92"/>
    </row>
    <row r="398" ht="15.75" customHeight="1">
      <c r="A398" s="92"/>
      <c r="B398" s="92"/>
      <c r="C398" s="92"/>
      <c r="D398" s="92"/>
      <c r="E398" s="92"/>
      <c r="F398" s="92"/>
    </row>
    <row r="399" ht="15.75" customHeight="1">
      <c r="A399" s="92"/>
      <c r="B399" s="92"/>
      <c r="C399" s="92"/>
      <c r="D399" s="92"/>
      <c r="E399" s="92"/>
      <c r="F399" s="92"/>
    </row>
    <row r="400" ht="15.75" customHeight="1">
      <c r="A400" s="92"/>
      <c r="B400" s="92"/>
      <c r="C400" s="92"/>
      <c r="D400" s="92"/>
      <c r="E400" s="92"/>
      <c r="F400" s="92"/>
    </row>
    <row r="401" ht="15.75" customHeight="1">
      <c r="A401" s="92"/>
      <c r="B401" s="92"/>
      <c r="C401" s="92"/>
      <c r="D401" s="92"/>
      <c r="E401" s="92"/>
      <c r="F401" s="92"/>
    </row>
    <row r="402" ht="15.75" customHeight="1">
      <c r="A402" s="92"/>
      <c r="B402" s="92"/>
      <c r="C402" s="92"/>
      <c r="D402" s="92"/>
      <c r="E402" s="92"/>
      <c r="F402" s="92"/>
    </row>
    <row r="403" ht="15.75" customHeight="1">
      <c r="A403" s="92"/>
      <c r="B403" s="92"/>
      <c r="C403" s="92"/>
      <c r="D403" s="92"/>
      <c r="E403" s="92"/>
      <c r="F403" s="92"/>
    </row>
    <row r="404" ht="15.75" customHeight="1">
      <c r="A404" s="92"/>
      <c r="B404" s="92"/>
      <c r="C404" s="92"/>
      <c r="D404" s="92"/>
      <c r="E404" s="92"/>
      <c r="F404" s="92"/>
    </row>
    <row r="405" ht="15.75" customHeight="1">
      <c r="A405" s="92"/>
      <c r="B405" s="92"/>
      <c r="C405" s="92"/>
      <c r="D405" s="92"/>
      <c r="E405" s="92"/>
      <c r="F405" s="92"/>
    </row>
    <row r="406" ht="15.75" customHeight="1">
      <c r="A406" s="92"/>
      <c r="B406" s="92"/>
      <c r="C406" s="92"/>
      <c r="D406" s="92"/>
      <c r="E406" s="92"/>
      <c r="F406" s="92"/>
    </row>
    <row r="407" ht="15.75" customHeight="1">
      <c r="A407" s="92"/>
      <c r="B407" s="92"/>
      <c r="C407" s="92"/>
      <c r="D407" s="92"/>
      <c r="E407" s="92"/>
      <c r="F407" s="92"/>
    </row>
    <row r="408" ht="15.75" customHeight="1">
      <c r="A408" s="92"/>
      <c r="B408" s="92"/>
      <c r="C408" s="92"/>
      <c r="D408" s="92"/>
      <c r="E408" s="92"/>
      <c r="F408" s="92"/>
    </row>
    <row r="409" ht="15.75" customHeight="1">
      <c r="A409" s="92"/>
      <c r="B409" s="92"/>
      <c r="C409" s="92"/>
      <c r="D409" s="92"/>
      <c r="E409" s="92"/>
      <c r="F409" s="92"/>
    </row>
    <row r="410" ht="15.75" customHeight="1">
      <c r="A410" s="92"/>
      <c r="B410" s="92"/>
      <c r="C410" s="92"/>
      <c r="D410" s="92"/>
      <c r="E410" s="92"/>
      <c r="F410" s="92"/>
    </row>
    <row r="411" ht="15.75" customHeight="1">
      <c r="A411" s="92"/>
      <c r="B411" s="92"/>
      <c r="C411" s="92"/>
      <c r="D411" s="92"/>
      <c r="E411" s="92"/>
      <c r="F411" s="92"/>
    </row>
    <row r="412" ht="15.75" customHeight="1">
      <c r="A412" s="92"/>
      <c r="B412" s="92"/>
      <c r="C412" s="92"/>
      <c r="D412" s="92"/>
      <c r="E412" s="92"/>
      <c r="F412" s="92"/>
    </row>
    <row r="413" ht="15.75" customHeight="1">
      <c r="A413" s="92"/>
      <c r="B413" s="92"/>
      <c r="C413" s="92"/>
      <c r="D413" s="92"/>
      <c r="E413" s="92"/>
      <c r="F413" s="92"/>
    </row>
    <row r="414" ht="15.75" customHeight="1">
      <c r="A414" s="92"/>
      <c r="B414" s="92"/>
      <c r="C414" s="92"/>
      <c r="D414" s="92"/>
      <c r="E414" s="92"/>
      <c r="F414" s="92"/>
    </row>
    <row r="415" ht="15.75" customHeight="1">
      <c r="A415" s="92"/>
      <c r="B415" s="92"/>
      <c r="C415" s="92"/>
      <c r="D415" s="92"/>
      <c r="E415" s="92"/>
      <c r="F415" s="92"/>
    </row>
    <row r="416" ht="15.75" customHeight="1">
      <c r="A416" s="92"/>
      <c r="B416" s="92"/>
      <c r="C416" s="92"/>
      <c r="D416" s="92"/>
      <c r="E416" s="92"/>
      <c r="F416" s="92"/>
    </row>
    <row r="417" ht="15.75" customHeight="1">
      <c r="A417" s="92"/>
      <c r="B417" s="92"/>
      <c r="C417" s="92"/>
      <c r="D417" s="92"/>
      <c r="E417" s="92"/>
      <c r="F417" s="92"/>
    </row>
    <row r="418" ht="15.75" customHeight="1">
      <c r="A418" s="92"/>
      <c r="B418" s="92"/>
      <c r="C418" s="92"/>
      <c r="D418" s="92"/>
      <c r="E418" s="92"/>
      <c r="F418" s="92"/>
    </row>
    <row r="419" ht="15.75" customHeight="1">
      <c r="A419" s="92"/>
      <c r="B419" s="92"/>
      <c r="C419" s="92"/>
      <c r="D419" s="92"/>
      <c r="E419" s="92"/>
      <c r="F419" s="92"/>
    </row>
    <row r="420" ht="15.75" customHeight="1">
      <c r="A420" s="92"/>
      <c r="B420" s="92"/>
      <c r="C420" s="92"/>
      <c r="D420" s="92"/>
      <c r="E420" s="92"/>
      <c r="F420" s="92"/>
    </row>
    <row r="421" ht="15.75" customHeight="1">
      <c r="A421" s="92"/>
      <c r="B421" s="92"/>
      <c r="C421" s="92"/>
      <c r="D421" s="92"/>
      <c r="E421" s="92"/>
      <c r="F421" s="92"/>
    </row>
    <row r="422" ht="15.75" customHeight="1">
      <c r="A422" s="92"/>
      <c r="B422" s="92"/>
      <c r="C422" s="92"/>
      <c r="D422" s="92"/>
      <c r="E422" s="92"/>
      <c r="F422" s="92"/>
    </row>
    <row r="423" ht="15.75" customHeight="1">
      <c r="A423" s="92"/>
      <c r="B423" s="92"/>
      <c r="C423" s="92"/>
      <c r="D423" s="92"/>
      <c r="E423" s="92"/>
      <c r="F423" s="92"/>
    </row>
    <row r="424" ht="15.75" customHeight="1">
      <c r="A424" s="92"/>
      <c r="B424" s="92"/>
      <c r="C424" s="92"/>
      <c r="D424" s="92"/>
      <c r="E424" s="92"/>
      <c r="F424" s="92"/>
    </row>
    <row r="425" ht="15.75" customHeight="1">
      <c r="A425" s="92"/>
      <c r="B425" s="92"/>
      <c r="C425" s="92"/>
      <c r="D425" s="92"/>
      <c r="E425" s="92"/>
      <c r="F425" s="92"/>
    </row>
    <row r="426" ht="15.75" customHeight="1">
      <c r="A426" s="92"/>
      <c r="B426" s="92"/>
      <c r="C426" s="92"/>
      <c r="D426" s="92"/>
      <c r="E426" s="92"/>
      <c r="F426" s="92"/>
    </row>
    <row r="427" ht="15.75" customHeight="1">
      <c r="A427" s="92"/>
      <c r="B427" s="92"/>
      <c r="C427" s="92"/>
      <c r="D427" s="92"/>
      <c r="E427" s="92"/>
      <c r="F427" s="92"/>
    </row>
    <row r="428" ht="15.75" customHeight="1">
      <c r="A428" s="92"/>
      <c r="B428" s="92"/>
      <c r="C428" s="92"/>
      <c r="D428" s="92"/>
      <c r="E428" s="92"/>
      <c r="F428" s="92"/>
    </row>
    <row r="429" ht="15.75" customHeight="1">
      <c r="A429" s="92"/>
      <c r="B429" s="92"/>
      <c r="C429" s="92"/>
      <c r="D429" s="92"/>
      <c r="E429" s="92"/>
      <c r="F429" s="92"/>
    </row>
    <row r="430" ht="15.75" customHeight="1">
      <c r="A430" s="92"/>
      <c r="B430" s="92"/>
      <c r="C430" s="92"/>
      <c r="D430" s="92"/>
      <c r="E430" s="92"/>
      <c r="F430" s="92"/>
    </row>
    <row r="431" ht="15.75" customHeight="1">
      <c r="A431" s="92"/>
      <c r="B431" s="92"/>
      <c r="C431" s="92"/>
      <c r="D431" s="92"/>
      <c r="E431" s="92"/>
      <c r="F431" s="92"/>
    </row>
    <row r="432" ht="15.75" customHeight="1">
      <c r="A432" s="92"/>
      <c r="B432" s="92"/>
      <c r="C432" s="92"/>
      <c r="D432" s="92"/>
      <c r="E432" s="92"/>
      <c r="F432" s="92"/>
    </row>
    <row r="433" ht="15.75" customHeight="1">
      <c r="A433" s="92"/>
      <c r="B433" s="92"/>
      <c r="C433" s="92"/>
      <c r="D433" s="92"/>
      <c r="E433" s="92"/>
      <c r="F433" s="92"/>
    </row>
    <row r="434" ht="15.75" customHeight="1">
      <c r="A434" s="92"/>
      <c r="B434" s="92"/>
      <c r="C434" s="92"/>
      <c r="D434" s="92"/>
      <c r="E434" s="92"/>
      <c r="F434" s="92"/>
    </row>
    <row r="435" ht="15.75" customHeight="1">
      <c r="A435" s="92"/>
      <c r="B435" s="92"/>
      <c r="C435" s="92"/>
      <c r="D435" s="92"/>
      <c r="E435" s="92"/>
      <c r="F435" s="92"/>
    </row>
    <row r="436" ht="15.75" customHeight="1">
      <c r="A436" s="92"/>
      <c r="B436" s="92"/>
      <c r="C436" s="92"/>
      <c r="D436" s="92"/>
      <c r="E436" s="92"/>
      <c r="F436" s="92"/>
    </row>
    <row r="437" ht="15.75" customHeight="1">
      <c r="A437" s="92"/>
      <c r="B437" s="92"/>
      <c r="C437" s="92"/>
      <c r="D437" s="92"/>
      <c r="E437" s="92"/>
      <c r="F437" s="92"/>
    </row>
    <row r="438" ht="15.75" customHeight="1">
      <c r="A438" s="92"/>
      <c r="B438" s="92"/>
      <c r="C438" s="92"/>
      <c r="D438" s="92"/>
      <c r="E438" s="92"/>
      <c r="F438" s="92"/>
    </row>
    <row r="439" ht="15.75" customHeight="1">
      <c r="A439" s="92"/>
      <c r="B439" s="92"/>
      <c r="C439" s="92"/>
      <c r="D439" s="92"/>
      <c r="E439" s="92"/>
      <c r="F439" s="92"/>
    </row>
    <row r="440" ht="15.75" customHeight="1">
      <c r="A440" s="92"/>
      <c r="B440" s="92"/>
      <c r="C440" s="92"/>
      <c r="D440" s="92"/>
      <c r="E440" s="92"/>
      <c r="F440" s="92"/>
    </row>
    <row r="441" ht="15.75" customHeight="1">
      <c r="A441" s="92"/>
      <c r="B441" s="92"/>
      <c r="C441" s="92"/>
      <c r="D441" s="92"/>
      <c r="E441" s="92"/>
      <c r="F441" s="92"/>
    </row>
    <row r="442" ht="15.75" customHeight="1">
      <c r="A442" s="92"/>
      <c r="B442" s="92"/>
      <c r="C442" s="92"/>
      <c r="D442" s="92"/>
      <c r="E442" s="92"/>
      <c r="F442" s="92"/>
    </row>
    <row r="443" ht="15.75" customHeight="1">
      <c r="A443" s="92"/>
      <c r="B443" s="92"/>
      <c r="C443" s="92"/>
      <c r="D443" s="92"/>
      <c r="E443" s="92"/>
      <c r="F443" s="92"/>
    </row>
    <row r="444" ht="15.75" customHeight="1">
      <c r="A444" s="92"/>
      <c r="B444" s="92"/>
      <c r="C444" s="92"/>
      <c r="D444" s="92"/>
      <c r="E444" s="92"/>
      <c r="F444" s="92"/>
    </row>
    <row r="445" ht="15.75" customHeight="1">
      <c r="A445" s="92"/>
      <c r="B445" s="92"/>
      <c r="C445" s="92"/>
      <c r="D445" s="92"/>
      <c r="E445" s="92"/>
      <c r="F445" s="92"/>
    </row>
    <row r="446" ht="15.75" customHeight="1">
      <c r="A446" s="92"/>
      <c r="B446" s="92"/>
      <c r="C446" s="92"/>
      <c r="D446" s="92"/>
      <c r="E446" s="92"/>
      <c r="F446" s="92"/>
    </row>
    <row r="447" ht="15.75" customHeight="1">
      <c r="A447" s="92"/>
      <c r="B447" s="92"/>
      <c r="C447" s="92"/>
      <c r="D447" s="92"/>
      <c r="E447" s="92"/>
      <c r="F447" s="92"/>
    </row>
    <row r="448" ht="15.75" customHeight="1">
      <c r="A448" s="92"/>
      <c r="B448" s="92"/>
      <c r="C448" s="92"/>
      <c r="D448" s="92"/>
      <c r="E448" s="92"/>
      <c r="F448" s="92"/>
    </row>
    <row r="449" ht="15.75" customHeight="1">
      <c r="A449" s="92"/>
      <c r="B449" s="92"/>
      <c r="C449" s="92"/>
      <c r="D449" s="92"/>
      <c r="E449" s="92"/>
      <c r="F449" s="92"/>
    </row>
    <row r="450" ht="15.75" customHeight="1">
      <c r="A450" s="92"/>
      <c r="B450" s="92"/>
      <c r="C450" s="92"/>
      <c r="D450" s="92"/>
      <c r="E450" s="92"/>
      <c r="F450" s="92"/>
    </row>
    <row r="451" ht="15.75" customHeight="1">
      <c r="A451" s="92"/>
      <c r="B451" s="92"/>
      <c r="C451" s="92"/>
      <c r="D451" s="92"/>
      <c r="E451" s="92"/>
      <c r="F451" s="92"/>
    </row>
    <row r="452" ht="15.75" customHeight="1">
      <c r="A452" s="92"/>
      <c r="B452" s="92"/>
      <c r="C452" s="92"/>
      <c r="D452" s="92"/>
      <c r="E452" s="92"/>
      <c r="F452" s="92"/>
    </row>
    <row r="453" ht="15.75" customHeight="1">
      <c r="A453" s="92"/>
      <c r="B453" s="92"/>
      <c r="C453" s="92"/>
      <c r="D453" s="92"/>
      <c r="E453" s="92"/>
      <c r="F453" s="92"/>
    </row>
    <row r="454" ht="15.75" customHeight="1">
      <c r="A454" s="92"/>
      <c r="B454" s="92"/>
      <c r="C454" s="92"/>
      <c r="D454" s="92"/>
      <c r="E454" s="92"/>
      <c r="F454" s="92"/>
    </row>
    <row r="455" ht="15.75" customHeight="1">
      <c r="A455" s="92"/>
      <c r="B455" s="92"/>
      <c r="C455" s="92"/>
      <c r="D455" s="92"/>
      <c r="E455" s="92"/>
      <c r="F455" s="92"/>
    </row>
    <row r="456" ht="15.75" customHeight="1">
      <c r="A456" s="92"/>
      <c r="B456" s="92"/>
      <c r="C456" s="92"/>
      <c r="D456" s="92"/>
      <c r="E456" s="92"/>
      <c r="F456" s="92"/>
    </row>
    <row r="457" ht="15.75" customHeight="1">
      <c r="A457" s="92"/>
      <c r="B457" s="92"/>
      <c r="C457" s="92"/>
      <c r="D457" s="92"/>
      <c r="E457" s="92"/>
      <c r="F457" s="92"/>
    </row>
    <row r="458" ht="15.75" customHeight="1">
      <c r="A458" s="92"/>
      <c r="B458" s="92"/>
      <c r="C458" s="92"/>
      <c r="D458" s="92"/>
      <c r="E458" s="92"/>
      <c r="F458" s="92"/>
    </row>
    <row r="459" ht="15.75" customHeight="1">
      <c r="A459" s="92"/>
      <c r="B459" s="92"/>
      <c r="C459" s="92"/>
      <c r="D459" s="92"/>
      <c r="E459" s="92"/>
      <c r="F459" s="92"/>
    </row>
    <row r="460" ht="15.75" customHeight="1">
      <c r="A460" s="92"/>
      <c r="B460" s="92"/>
      <c r="C460" s="92"/>
      <c r="D460" s="92"/>
      <c r="E460" s="92"/>
      <c r="F460" s="92"/>
    </row>
    <row r="461" ht="15.75" customHeight="1">
      <c r="A461" s="92"/>
      <c r="B461" s="92"/>
      <c r="C461" s="92"/>
      <c r="D461" s="92"/>
      <c r="E461" s="92"/>
      <c r="F461" s="92"/>
    </row>
    <row r="462" ht="15.75" customHeight="1">
      <c r="A462" s="92"/>
      <c r="B462" s="92"/>
      <c r="C462" s="92"/>
      <c r="D462" s="92"/>
      <c r="E462" s="92"/>
      <c r="F462" s="92"/>
    </row>
    <row r="463" ht="15.75" customHeight="1">
      <c r="A463" s="92"/>
      <c r="B463" s="92"/>
      <c r="C463" s="92"/>
      <c r="D463" s="92"/>
      <c r="E463" s="92"/>
      <c r="F463" s="92"/>
    </row>
    <row r="464" ht="15.75" customHeight="1">
      <c r="A464" s="92"/>
      <c r="B464" s="92"/>
      <c r="C464" s="92"/>
      <c r="D464" s="92"/>
      <c r="E464" s="92"/>
      <c r="F464" s="92"/>
    </row>
    <row r="465" ht="15.75" customHeight="1">
      <c r="A465" s="92"/>
      <c r="B465" s="92"/>
      <c r="C465" s="92"/>
      <c r="D465" s="92"/>
      <c r="E465" s="92"/>
      <c r="F465" s="92"/>
    </row>
    <row r="466" ht="15.75" customHeight="1">
      <c r="A466" s="92"/>
      <c r="B466" s="92"/>
      <c r="C466" s="92"/>
      <c r="D466" s="92"/>
      <c r="E466" s="92"/>
      <c r="F466" s="92"/>
    </row>
    <row r="467" ht="15.75" customHeight="1">
      <c r="A467" s="92"/>
      <c r="B467" s="92"/>
      <c r="C467" s="92"/>
      <c r="D467" s="92"/>
      <c r="E467" s="92"/>
      <c r="F467" s="92"/>
    </row>
    <row r="468" ht="15.75" customHeight="1">
      <c r="A468" s="92"/>
      <c r="B468" s="92"/>
      <c r="C468" s="92"/>
      <c r="D468" s="92"/>
      <c r="E468" s="92"/>
      <c r="F468" s="92"/>
    </row>
    <row r="469" ht="15.75" customHeight="1">
      <c r="A469" s="92"/>
      <c r="B469" s="92"/>
      <c r="C469" s="92"/>
      <c r="D469" s="92"/>
      <c r="E469" s="92"/>
      <c r="F469" s="92"/>
    </row>
    <row r="470" ht="15.75" customHeight="1">
      <c r="A470" s="92"/>
      <c r="B470" s="92"/>
      <c r="C470" s="92"/>
      <c r="D470" s="92"/>
      <c r="E470" s="92"/>
      <c r="F470" s="92"/>
    </row>
    <row r="471" ht="15.75" customHeight="1">
      <c r="A471" s="92"/>
      <c r="B471" s="92"/>
      <c r="C471" s="92"/>
      <c r="D471" s="92"/>
      <c r="E471" s="92"/>
      <c r="F471" s="92"/>
    </row>
    <row r="472" ht="15.75" customHeight="1">
      <c r="A472" s="92"/>
      <c r="B472" s="92"/>
      <c r="C472" s="92"/>
      <c r="D472" s="92"/>
      <c r="E472" s="92"/>
      <c r="F472" s="92"/>
    </row>
    <row r="473" ht="15.75" customHeight="1">
      <c r="A473" s="92"/>
      <c r="B473" s="92"/>
      <c r="C473" s="92"/>
      <c r="D473" s="92"/>
      <c r="E473" s="92"/>
      <c r="F473" s="92"/>
    </row>
    <row r="474" ht="15.75" customHeight="1">
      <c r="A474" s="92"/>
      <c r="B474" s="92"/>
      <c r="C474" s="92"/>
      <c r="D474" s="92"/>
      <c r="E474" s="92"/>
      <c r="F474" s="92"/>
    </row>
    <row r="475" ht="15.75" customHeight="1">
      <c r="A475" s="92"/>
      <c r="B475" s="92"/>
      <c r="C475" s="92"/>
      <c r="D475" s="92"/>
      <c r="E475" s="92"/>
      <c r="F475" s="92"/>
    </row>
    <row r="476" ht="15.75" customHeight="1">
      <c r="A476" s="92"/>
      <c r="B476" s="92"/>
      <c r="C476" s="92"/>
      <c r="D476" s="92"/>
      <c r="E476" s="92"/>
      <c r="F476" s="92"/>
    </row>
    <row r="477" ht="15.75" customHeight="1">
      <c r="A477" s="92"/>
      <c r="B477" s="92"/>
      <c r="C477" s="92"/>
      <c r="D477" s="92"/>
      <c r="E477" s="92"/>
      <c r="F477" s="92"/>
    </row>
    <row r="478" ht="15.75" customHeight="1">
      <c r="A478" s="92"/>
      <c r="B478" s="92"/>
      <c r="C478" s="92"/>
      <c r="D478" s="92"/>
      <c r="E478" s="92"/>
      <c r="F478" s="92"/>
    </row>
    <row r="479" ht="15.75" customHeight="1">
      <c r="A479" s="92"/>
      <c r="B479" s="92"/>
      <c r="C479" s="92"/>
      <c r="D479" s="92"/>
      <c r="E479" s="92"/>
      <c r="F479" s="92"/>
    </row>
    <row r="480" ht="15.75" customHeight="1">
      <c r="A480" s="92"/>
      <c r="B480" s="92"/>
      <c r="C480" s="92"/>
      <c r="D480" s="92"/>
      <c r="E480" s="92"/>
      <c r="F480" s="92"/>
    </row>
    <row r="481" ht="15.75" customHeight="1">
      <c r="A481" s="92"/>
      <c r="B481" s="92"/>
      <c r="C481" s="92"/>
      <c r="D481" s="92"/>
      <c r="E481" s="92"/>
      <c r="F481" s="92"/>
    </row>
    <row r="482" ht="15.75" customHeight="1">
      <c r="A482" s="92"/>
      <c r="B482" s="92"/>
      <c r="C482" s="92"/>
      <c r="D482" s="92"/>
      <c r="E482" s="92"/>
      <c r="F482" s="92"/>
    </row>
    <row r="483" ht="15.75" customHeight="1">
      <c r="A483" s="92"/>
      <c r="B483" s="92"/>
      <c r="C483" s="92"/>
      <c r="D483" s="92"/>
      <c r="E483" s="92"/>
      <c r="F483" s="92"/>
    </row>
    <row r="484" ht="15.75" customHeight="1">
      <c r="A484" s="92"/>
      <c r="B484" s="92"/>
      <c r="C484" s="92"/>
      <c r="D484" s="92"/>
      <c r="E484" s="92"/>
      <c r="F484" s="92"/>
    </row>
    <row r="485" ht="15.75" customHeight="1">
      <c r="A485" s="92"/>
      <c r="B485" s="92"/>
      <c r="C485" s="92"/>
      <c r="D485" s="92"/>
      <c r="E485" s="92"/>
      <c r="F485" s="92"/>
    </row>
    <row r="486" ht="15.75" customHeight="1">
      <c r="A486" s="92"/>
      <c r="B486" s="92"/>
      <c r="C486" s="92"/>
      <c r="D486" s="92"/>
      <c r="E486" s="92"/>
      <c r="F486" s="92"/>
    </row>
    <row r="487" ht="15.75" customHeight="1">
      <c r="A487" s="92"/>
      <c r="B487" s="92"/>
      <c r="C487" s="92"/>
      <c r="D487" s="92"/>
      <c r="E487" s="92"/>
      <c r="F487" s="92"/>
    </row>
    <row r="488" ht="15.75" customHeight="1">
      <c r="A488" s="92"/>
      <c r="B488" s="92"/>
      <c r="C488" s="92"/>
      <c r="D488" s="92"/>
      <c r="E488" s="92"/>
      <c r="F488" s="92"/>
    </row>
    <row r="489" ht="15.75" customHeight="1">
      <c r="A489" s="92"/>
      <c r="B489" s="92"/>
      <c r="C489" s="92"/>
      <c r="D489" s="92"/>
      <c r="E489" s="92"/>
      <c r="F489" s="92"/>
    </row>
    <row r="490" ht="15.75" customHeight="1">
      <c r="A490" s="92"/>
      <c r="B490" s="92"/>
      <c r="C490" s="92"/>
      <c r="D490" s="92"/>
      <c r="E490" s="92"/>
      <c r="F490" s="92"/>
    </row>
    <row r="491" ht="15.75" customHeight="1">
      <c r="A491" s="92"/>
      <c r="B491" s="92"/>
      <c r="C491" s="92"/>
      <c r="D491" s="92"/>
      <c r="E491" s="92"/>
      <c r="F491" s="92"/>
    </row>
    <row r="492" ht="15.75" customHeight="1">
      <c r="A492" s="92"/>
      <c r="B492" s="92"/>
      <c r="C492" s="92"/>
      <c r="D492" s="92"/>
      <c r="E492" s="92"/>
      <c r="F492" s="92"/>
    </row>
    <row r="493" ht="15.75" customHeight="1">
      <c r="A493" s="92"/>
      <c r="B493" s="92"/>
      <c r="C493" s="92"/>
      <c r="D493" s="92"/>
      <c r="E493" s="92"/>
      <c r="F493" s="92"/>
    </row>
    <row r="494" ht="15.75" customHeight="1">
      <c r="A494" s="92"/>
      <c r="B494" s="92"/>
      <c r="C494" s="92"/>
      <c r="D494" s="92"/>
      <c r="E494" s="92"/>
      <c r="F494" s="92"/>
    </row>
    <row r="495" ht="15.75" customHeight="1">
      <c r="A495" s="92"/>
      <c r="B495" s="92"/>
      <c r="C495" s="92"/>
      <c r="D495" s="92"/>
      <c r="E495" s="92"/>
      <c r="F495" s="92"/>
    </row>
    <row r="496" ht="15.75" customHeight="1">
      <c r="A496" s="92"/>
      <c r="B496" s="92"/>
      <c r="C496" s="92"/>
      <c r="D496" s="92"/>
      <c r="E496" s="92"/>
      <c r="F496" s="92"/>
    </row>
    <row r="497" ht="15.75" customHeight="1">
      <c r="A497" s="92"/>
      <c r="B497" s="92"/>
      <c r="C497" s="92"/>
      <c r="D497" s="92"/>
      <c r="E497" s="92"/>
      <c r="F497" s="92"/>
    </row>
    <row r="498" ht="15.75" customHeight="1">
      <c r="A498" s="92"/>
      <c r="B498" s="92"/>
      <c r="C498" s="92"/>
      <c r="D498" s="92"/>
      <c r="E498" s="92"/>
      <c r="F498" s="92"/>
    </row>
    <row r="499" ht="15.75" customHeight="1">
      <c r="A499" s="92"/>
      <c r="B499" s="92"/>
      <c r="C499" s="92"/>
      <c r="D499" s="92"/>
      <c r="E499" s="92"/>
      <c r="F499" s="92"/>
    </row>
    <row r="500" ht="15.75" customHeight="1">
      <c r="A500" s="92"/>
      <c r="B500" s="92"/>
      <c r="C500" s="92"/>
      <c r="D500" s="92"/>
      <c r="E500" s="92"/>
      <c r="F500" s="92"/>
    </row>
    <row r="501" ht="15.75" customHeight="1">
      <c r="A501" s="92"/>
      <c r="B501" s="92"/>
      <c r="C501" s="92"/>
      <c r="D501" s="92"/>
      <c r="E501" s="92"/>
      <c r="F501" s="92"/>
    </row>
    <row r="502" ht="15.75" customHeight="1">
      <c r="A502" s="92"/>
      <c r="B502" s="92"/>
      <c r="C502" s="92"/>
      <c r="D502" s="92"/>
      <c r="E502" s="92"/>
      <c r="F502" s="92"/>
    </row>
    <row r="503" ht="15.75" customHeight="1">
      <c r="A503" s="92"/>
      <c r="B503" s="92"/>
      <c r="C503" s="92"/>
      <c r="D503" s="92"/>
      <c r="E503" s="92"/>
      <c r="F503" s="92"/>
    </row>
    <row r="504" ht="15.75" customHeight="1">
      <c r="A504" s="92"/>
      <c r="B504" s="92"/>
      <c r="C504" s="92"/>
      <c r="D504" s="92"/>
      <c r="E504" s="92"/>
      <c r="F504" s="92"/>
    </row>
    <row r="505" ht="15.75" customHeight="1">
      <c r="A505" s="92"/>
      <c r="B505" s="92"/>
      <c r="C505" s="92"/>
      <c r="D505" s="92"/>
      <c r="E505" s="92"/>
      <c r="F505" s="92"/>
    </row>
    <row r="506" ht="15.75" customHeight="1">
      <c r="A506" s="92"/>
      <c r="B506" s="92"/>
      <c r="C506" s="92"/>
      <c r="D506" s="92"/>
      <c r="E506" s="92"/>
      <c r="F506" s="92"/>
    </row>
    <row r="507" ht="15.75" customHeight="1">
      <c r="A507" s="92"/>
      <c r="B507" s="92"/>
      <c r="C507" s="92"/>
      <c r="D507" s="92"/>
      <c r="E507" s="92"/>
      <c r="F507" s="92"/>
    </row>
    <row r="508" ht="15.75" customHeight="1">
      <c r="A508" s="92"/>
      <c r="B508" s="92"/>
      <c r="C508" s="92"/>
      <c r="D508" s="92"/>
      <c r="E508" s="92"/>
      <c r="F508" s="92"/>
    </row>
    <row r="509" ht="15.75" customHeight="1">
      <c r="A509" s="92"/>
      <c r="B509" s="92"/>
      <c r="C509" s="92"/>
      <c r="D509" s="92"/>
      <c r="E509" s="92"/>
      <c r="F509" s="92"/>
    </row>
    <row r="510" ht="15.75" customHeight="1">
      <c r="A510" s="92"/>
      <c r="B510" s="92"/>
      <c r="C510" s="92"/>
      <c r="D510" s="92"/>
      <c r="E510" s="92"/>
      <c r="F510" s="92"/>
    </row>
    <row r="511" ht="15.75" customHeight="1">
      <c r="A511" s="92"/>
      <c r="B511" s="92"/>
      <c r="C511" s="92"/>
      <c r="D511" s="92"/>
      <c r="E511" s="92"/>
      <c r="F511" s="92"/>
    </row>
    <row r="512" ht="15.75" customHeight="1">
      <c r="A512" s="92"/>
      <c r="B512" s="92"/>
      <c r="C512" s="92"/>
      <c r="D512" s="92"/>
      <c r="E512" s="92"/>
      <c r="F512" s="92"/>
    </row>
    <row r="513" ht="15.75" customHeight="1">
      <c r="A513" s="92"/>
      <c r="B513" s="92"/>
      <c r="C513" s="92"/>
      <c r="D513" s="92"/>
      <c r="E513" s="92"/>
      <c r="F513" s="92"/>
    </row>
    <row r="514" ht="15.75" customHeight="1">
      <c r="A514" s="92"/>
      <c r="B514" s="92"/>
      <c r="C514" s="92"/>
      <c r="D514" s="92"/>
      <c r="E514" s="92"/>
      <c r="F514" s="92"/>
    </row>
    <row r="515" ht="15.75" customHeight="1">
      <c r="A515" s="92"/>
      <c r="B515" s="92"/>
      <c r="C515" s="92"/>
      <c r="D515" s="92"/>
      <c r="E515" s="92"/>
      <c r="F515" s="92"/>
    </row>
    <row r="516" ht="15.75" customHeight="1">
      <c r="A516" s="92"/>
      <c r="B516" s="92"/>
      <c r="C516" s="92"/>
      <c r="D516" s="92"/>
      <c r="E516" s="92"/>
      <c r="F516" s="92"/>
    </row>
    <row r="517" ht="15.75" customHeight="1">
      <c r="A517" s="92"/>
      <c r="B517" s="92"/>
      <c r="C517" s="92"/>
      <c r="D517" s="92"/>
      <c r="E517" s="92"/>
      <c r="F517" s="92"/>
    </row>
    <row r="518" ht="15.75" customHeight="1">
      <c r="A518" s="92"/>
      <c r="B518" s="92"/>
      <c r="C518" s="92"/>
      <c r="D518" s="92"/>
      <c r="E518" s="92"/>
      <c r="F518" s="92"/>
    </row>
    <row r="519" ht="15.75" customHeight="1">
      <c r="A519" s="92"/>
      <c r="B519" s="92"/>
      <c r="C519" s="92"/>
      <c r="D519" s="92"/>
      <c r="E519" s="92"/>
      <c r="F519" s="92"/>
    </row>
    <row r="520" ht="15.75" customHeight="1">
      <c r="A520" s="92"/>
      <c r="B520" s="92"/>
      <c r="C520" s="92"/>
      <c r="D520" s="92"/>
      <c r="E520" s="92"/>
      <c r="F520" s="92"/>
    </row>
    <row r="521" ht="15.75" customHeight="1">
      <c r="A521" s="92"/>
      <c r="B521" s="92"/>
      <c r="C521" s="92"/>
      <c r="D521" s="92"/>
      <c r="E521" s="92"/>
      <c r="F521" s="92"/>
    </row>
    <row r="522" ht="15.75" customHeight="1">
      <c r="A522" s="92"/>
      <c r="B522" s="92"/>
      <c r="C522" s="92"/>
      <c r="D522" s="92"/>
      <c r="E522" s="92"/>
      <c r="F522" s="92"/>
    </row>
    <row r="523" ht="15.75" customHeight="1">
      <c r="A523" s="92"/>
      <c r="B523" s="92"/>
      <c r="C523" s="92"/>
      <c r="D523" s="92"/>
      <c r="E523" s="92"/>
      <c r="F523" s="92"/>
    </row>
    <row r="524" ht="15.75" customHeight="1">
      <c r="A524" s="92"/>
      <c r="B524" s="92"/>
      <c r="C524" s="92"/>
      <c r="D524" s="92"/>
      <c r="E524" s="92"/>
      <c r="F524" s="92"/>
    </row>
    <row r="525" ht="15.75" customHeight="1">
      <c r="A525" s="92"/>
      <c r="B525" s="92"/>
      <c r="C525" s="92"/>
      <c r="D525" s="92"/>
      <c r="E525" s="92"/>
      <c r="F525" s="92"/>
    </row>
    <row r="526" ht="15.75" customHeight="1">
      <c r="A526" s="92"/>
      <c r="B526" s="92"/>
      <c r="C526" s="92"/>
      <c r="D526" s="92"/>
      <c r="E526" s="92"/>
      <c r="F526" s="92"/>
    </row>
    <row r="527" ht="15.75" customHeight="1">
      <c r="A527" s="92"/>
      <c r="B527" s="92"/>
      <c r="C527" s="92"/>
      <c r="D527" s="92"/>
      <c r="E527" s="92"/>
      <c r="F527" s="92"/>
    </row>
    <row r="528" ht="15.75" customHeight="1">
      <c r="A528" s="92"/>
      <c r="B528" s="92"/>
      <c r="C528" s="92"/>
      <c r="D528" s="92"/>
      <c r="E528" s="92"/>
      <c r="F528" s="92"/>
    </row>
    <row r="529" ht="15.75" customHeight="1">
      <c r="A529" s="92"/>
      <c r="B529" s="92"/>
      <c r="C529" s="92"/>
      <c r="D529" s="92"/>
      <c r="E529" s="92"/>
      <c r="F529" s="92"/>
    </row>
    <row r="530" ht="15.75" customHeight="1">
      <c r="A530" s="92"/>
      <c r="B530" s="92"/>
      <c r="C530" s="92"/>
      <c r="D530" s="92"/>
      <c r="E530" s="92"/>
      <c r="F530" s="92"/>
    </row>
    <row r="531" ht="15.75" customHeight="1">
      <c r="A531" s="92"/>
      <c r="B531" s="92"/>
      <c r="C531" s="92"/>
      <c r="D531" s="92"/>
      <c r="E531" s="92"/>
      <c r="F531" s="92"/>
    </row>
    <row r="532" ht="15.75" customHeight="1">
      <c r="A532" s="92"/>
      <c r="B532" s="92"/>
      <c r="C532" s="92"/>
      <c r="D532" s="92"/>
      <c r="E532" s="92"/>
      <c r="F532" s="92"/>
    </row>
    <row r="533" ht="15.75" customHeight="1">
      <c r="A533" s="92"/>
      <c r="B533" s="92"/>
      <c r="C533" s="92"/>
      <c r="D533" s="92"/>
      <c r="E533" s="92"/>
      <c r="F533" s="92"/>
    </row>
    <row r="534" ht="15.75" customHeight="1">
      <c r="A534" s="92"/>
      <c r="B534" s="92"/>
      <c r="C534" s="92"/>
      <c r="D534" s="92"/>
      <c r="E534" s="92"/>
      <c r="F534" s="92"/>
    </row>
    <row r="535" ht="15.75" customHeight="1">
      <c r="A535" s="92"/>
      <c r="B535" s="92"/>
      <c r="C535" s="92"/>
      <c r="D535" s="92"/>
      <c r="E535" s="92"/>
      <c r="F535" s="92"/>
    </row>
    <row r="536" ht="15.75" customHeight="1">
      <c r="A536" s="92"/>
      <c r="B536" s="92"/>
      <c r="C536" s="92"/>
      <c r="D536" s="92"/>
      <c r="E536" s="92"/>
      <c r="F536" s="92"/>
    </row>
    <row r="537" ht="15.75" customHeight="1">
      <c r="A537" s="92"/>
      <c r="B537" s="92"/>
      <c r="C537" s="92"/>
      <c r="D537" s="92"/>
      <c r="E537" s="92"/>
      <c r="F537" s="92"/>
    </row>
    <row r="538" ht="15.75" customHeight="1">
      <c r="A538" s="92"/>
      <c r="B538" s="92"/>
      <c r="C538" s="92"/>
      <c r="D538" s="92"/>
      <c r="E538" s="92"/>
      <c r="F538" s="92"/>
    </row>
    <row r="539" ht="15.75" customHeight="1">
      <c r="A539" s="92"/>
      <c r="B539" s="92"/>
      <c r="C539" s="92"/>
      <c r="D539" s="92"/>
      <c r="E539" s="92"/>
      <c r="F539" s="92"/>
    </row>
    <row r="540" ht="15.75" customHeight="1">
      <c r="A540" s="92"/>
      <c r="B540" s="92"/>
      <c r="C540" s="92"/>
      <c r="D540" s="92"/>
      <c r="E540" s="92"/>
      <c r="F540" s="92"/>
    </row>
    <row r="541" ht="15.75" customHeight="1">
      <c r="A541" s="92"/>
      <c r="B541" s="92"/>
      <c r="C541" s="92"/>
      <c r="D541" s="92"/>
      <c r="E541" s="92"/>
      <c r="F541" s="92"/>
    </row>
    <row r="542" ht="15.75" customHeight="1">
      <c r="A542" s="92"/>
      <c r="B542" s="92"/>
      <c r="C542" s="92"/>
      <c r="D542" s="92"/>
      <c r="E542" s="92"/>
      <c r="F542" s="92"/>
    </row>
    <row r="543" ht="15.75" customHeight="1">
      <c r="A543" s="92"/>
      <c r="B543" s="92"/>
      <c r="C543" s="92"/>
      <c r="D543" s="92"/>
      <c r="E543" s="92"/>
      <c r="F543" s="92"/>
    </row>
    <row r="544" ht="15.75" customHeight="1">
      <c r="A544" s="92"/>
      <c r="B544" s="92"/>
      <c r="C544" s="92"/>
      <c r="D544" s="92"/>
      <c r="E544" s="92"/>
      <c r="F544" s="92"/>
    </row>
    <row r="545" ht="15.75" customHeight="1">
      <c r="A545" s="92"/>
      <c r="B545" s="92"/>
      <c r="C545" s="92"/>
      <c r="D545" s="92"/>
      <c r="E545" s="92"/>
      <c r="F545" s="92"/>
    </row>
    <row r="546" ht="15.75" customHeight="1">
      <c r="A546" s="92"/>
      <c r="B546" s="92"/>
      <c r="C546" s="92"/>
      <c r="D546" s="92"/>
      <c r="E546" s="92"/>
      <c r="F546" s="92"/>
    </row>
    <row r="547" ht="15.75" customHeight="1">
      <c r="A547" s="92"/>
      <c r="B547" s="92"/>
      <c r="C547" s="92"/>
      <c r="D547" s="92"/>
      <c r="E547" s="92"/>
      <c r="F547" s="92"/>
    </row>
    <row r="548" ht="15.75" customHeight="1">
      <c r="A548" s="92"/>
      <c r="B548" s="92"/>
      <c r="C548" s="92"/>
      <c r="D548" s="92"/>
      <c r="E548" s="92"/>
      <c r="F548" s="92"/>
    </row>
    <row r="549" ht="15.75" customHeight="1">
      <c r="A549" s="92"/>
      <c r="B549" s="92"/>
      <c r="C549" s="92"/>
      <c r="D549" s="92"/>
      <c r="E549" s="92"/>
      <c r="F549" s="92"/>
    </row>
    <row r="550" ht="15.75" customHeight="1">
      <c r="A550" s="92"/>
      <c r="B550" s="92"/>
      <c r="C550" s="92"/>
      <c r="D550" s="92"/>
      <c r="E550" s="92"/>
      <c r="F550" s="92"/>
    </row>
    <row r="551" ht="15.75" customHeight="1">
      <c r="A551" s="92"/>
      <c r="B551" s="92"/>
      <c r="C551" s="92"/>
      <c r="D551" s="92"/>
      <c r="E551" s="92"/>
      <c r="F551" s="92"/>
    </row>
    <row r="552" ht="15.75" customHeight="1">
      <c r="A552" s="92"/>
      <c r="B552" s="92"/>
      <c r="C552" s="92"/>
      <c r="D552" s="92"/>
      <c r="E552" s="92"/>
      <c r="F552" s="92"/>
    </row>
    <row r="553" ht="15.75" customHeight="1">
      <c r="A553" s="92"/>
      <c r="B553" s="92"/>
      <c r="C553" s="92"/>
      <c r="D553" s="92"/>
      <c r="E553" s="92"/>
      <c r="F553" s="92"/>
    </row>
    <row r="554" ht="15.75" customHeight="1">
      <c r="A554" s="92"/>
      <c r="B554" s="92"/>
      <c r="C554" s="92"/>
      <c r="D554" s="92"/>
      <c r="E554" s="92"/>
      <c r="F554" s="92"/>
    </row>
    <row r="555" ht="15.75" customHeight="1">
      <c r="A555" s="92"/>
      <c r="B555" s="92"/>
      <c r="C555" s="92"/>
      <c r="D555" s="92"/>
      <c r="E555" s="92"/>
      <c r="F555" s="92"/>
    </row>
    <row r="556" ht="15.75" customHeight="1">
      <c r="A556" s="92"/>
      <c r="B556" s="92"/>
      <c r="C556" s="92"/>
      <c r="D556" s="92"/>
      <c r="E556" s="92"/>
      <c r="F556" s="92"/>
    </row>
    <row r="557" ht="15.75" customHeight="1">
      <c r="A557" s="92"/>
      <c r="B557" s="92"/>
      <c r="C557" s="92"/>
      <c r="D557" s="92"/>
      <c r="E557" s="92"/>
      <c r="F557" s="92"/>
    </row>
    <row r="558" ht="15.75" customHeight="1">
      <c r="A558" s="92"/>
      <c r="B558" s="92"/>
      <c r="C558" s="92"/>
      <c r="D558" s="92"/>
      <c r="E558" s="92"/>
      <c r="F558" s="92"/>
    </row>
    <row r="559" ht="15.75" customHeight="1">
      <c r="A559" s="92"/>
      <c r="B559" s="92"/>
      <c r="C559" s="92"/>
      <c r="D559" s="92"/>
      <c r="E559" s="92"/>
      <c r="F559" s="92"/>
    </row>
    <row r="560" ht="15.75" customHeight="1">
      <c r="A560" s="92"/>
      <c r="B560" s="92"/>
      <c r="C560" s="92"/>
      <c r="D560" s="92"/>
      <c r="E560" s="92"/>
      <c r="F560" s="92"/>
    </row>
    <row r="561" ht="15.75" customHeight="1">
      <c r="A561" s="92"/>
      <c r="B561" s="92"/>
      <c r="C561" s="92"/>
      <c r="D561" s="92"/>
      <c r="E561" s="92"/>
      <c r="F561" s="92"/>
    </row>
    <row r="562" ht="15.75" customHeight="1">
      <c r="A562" s="92"/>
      <c r="B562" s="92"/>
      <c r="C562" s="92"/>
      <c r="D562" s="92"/>
      <c r="E562" s="92"/>
      <c r="F562" s="92"/>
    </row>
    <row r="563" ht="15.75" customHeight="1">
      <c r="A563" s="92"/>
      <c r="B563" s="92"/>
      <c r="C563" s="92"/>
      <c r="D563" s="92"/>
      <c r="E563" s="92"/>
      <c r="F563" s="92"/>
    </row>
    <row r="564" ht="15.75" customHeight="1">
      <c r="A564" s="92"/>
      <c r="B564" s="92"/>
      <c r="C564" s="92"/>
      <c r="D564" s="92"/>
      <c r="E564" s="92"/>
      <c r="F564" s="92"/>
    </row>
    <row r="565" ht="15.75" customHeight="1">
      <c r="A565" s="92"/>
      <c r="B565" s="92"/>
      <c r="C565" s="92"/>
      <c r="D565" s="92"/>
      <c r="E565" s="92"/>
      <c r="F565" s="92"/>
    </row>
    <row r="566" ht="15.75" customHeight="1">
      <c r="A566" s="92"/>
      <c r="B566" s="92"/>
      <c r="C566" s="92"/>
      <c r="D566" s="92"/>
      <c r="E566" s="92"/>
      <c r="F566" s="92"/>
    </row>
    <row r="567" ht="15.75" customHeight="1">
      <c r="A567" s="92"/>
      <c r="B567" s="92"/>
      <c r="C567" s="92"/>
      <c r="D567" s="92"/>
      <c r="E567" s="92"/>
      <c r="F567" s="92"/>
    </row>
    <row r="568" ht="15.75" customHeight="1">
      <c r="A568" s="92"/>
      <c r="B568" s="92"/>
      <c r="C568" s="92"/>
      <c r="D568" s="92"/>
      <c r="E568" s="92"/>
      <c r="F568" s="92"/>
    </row>
    <row r="569" ht="15.75" customHeight="1">
      <c r="A569" s="92"/>
      <c r="B569" s="92"/>
      <c r="C569" s="92"/>
      <c r="D569" s="92"/>
      <c r="E569" s="92"/>
      <c r="F569" s="92"/>
    </row>
    <row r="570" ht="15.75" customHeight="1">
      <c r="A570" s="92"/>
      <c r="B570" s="92"/>
      <c r="C570" s="92"/>
      <c r="D570" s="92"/>
      <c r="E570" s="92"/>
      <c r="F570" s="92"/>
    </row>
    <row r="571" ht="15.75" customHeight="1">
      <c r="A571" s="92"/>
      <c r="B571" s="92"/>
      <c r="C571" s="92"/>
      <c r="D571" s="92"/>
      <c r="E571" s="92"/>
      <c r="F571" s="92"/>
    </row>
    <row r="572" ht="15.75" customHeight="1">
      <c r="A572" s="92"/>
      <c r="B572" s="92"/>
      <c r="C572" s="92"/>
      <c r="D572" s="92"/>
      <c r="E572" s="92"/>
      <c r="F572" s="92"/>
    </row>
    <row r="573" ht="15.75" customHeight="1">
      <c r="A573" s="92"/>
      <c r="B573" s="92"/>
      <c r="C573" s="92"/>
      <c r="D573" s="92"/>
      <c r="E573" s="92"/>
      <c r="F573" s="92"/>
    </row>
    <row r="574" ht="15.75" customHeight="1">
      <c r="A574" s="92"/>
      <c r="B574" s="92"/>
      <c r="C574" s="92"/>
      <c r="D574" s="92"/>
      <c r="E574" s="92"/>
      <c r="F574" s="92"/>
    </row>
    <row r="575" ht="15.75" customHeight="1">
      <c r="A575" s="92"/>
      <c r="B575" s="92"/>
      <c r="C575" s="92"/>
      <c r="D575" s="92"/>
      <c r="E575" s="92"/>
      <c r="F575" s="92"/>
    </row>
    <row r="576" ht="15.75" customHeight="1">
      <c r="A576" s="92"/>
      <c r="B576" s="92"/>
      <c r="C576" s="92"/>
      <c r="D576" s="92"/>
      <c r="E576" s="92"/>
      <c r="F576" s="92"/>
    </row>
    <row r="577" ht="15.75" customHeight="1">
      <c r="A577" s="92"/>
      <c r="B577" s="92"/>
      <c r="C577" s="92"/>
      <c r="D577" s="92"/>
      <c r="E577" s="92"/>
      <c r="F577" s="92"/>
    </row>
    <row r="578" ht="15.75" customHeight="1">
      <c r="A578" s="92"/>
      <c r="B578" s="92"/>
      <c r="C578" s="92"/>
      <c r="D578" s="92"/>
      <c r="E578" s="92"/>
      <c r="F578" s="92"/>
    </row>
    <row r="579" ht="15.75" customHeight="1">
      <c r="A579" s="92"/>
      <c r="B579" s="92"/>
      <c r="C579" s="92"/>
      <c r="D579" s="92"/>
      <c r="E579" s="92"/>
      <c r="F579" s="92"/>
    </row>
    <row r="580" ht="15.75" customHeight="1">
      <c r="A580" s="92"/>
      <c r="B580" s="92"/>
      <c r="C580" s="92"/>
      <c r="D580" s="92"/>
      <c r="E580" s="92"/>
      <c r="F580" s="92"/>
    </row>
    <row r="581" ht="15.75" customHeight="1">
      <c r="A581" s="92"/>
      <c r="B581" s="92"/>
      <c r="C581" s="92"/>
      <c r="D581" s="92"/>
      <c r="E581" s="92"/>
      <c r="F581" s="92"/>
    </row>
    <row r="582" ht="15.75" customHeight="1">
      <c r="A582" s="92"/>
      <c r="B582" s="92"/>
      <c r="C582" s="92"/>
      <c r="D582" s="92"/>
      <c r="E582" s="92"/>
      <c r="F582" s="92"/>
    </row>
    <row r="583" ht="15.75" customHeight="1">
      <c r="A583" s="92"/>
      <c r="B583" s="92"/>
      <c r="C583" s="92"/>
      <c r="D583" s="92"/>
      <c r="E583" s="92"/>
      <c r="F583" s="92"/>
    </row>
    <row r="584" ht="15.75" customHeight="1">
      <c r="A584" s="92"/>
      <c r="B584" s="92"/>
      <c r="C584" s="92"/>
      <c r="D584" s="92"/>
      <c r="E584" s="92"/>
      <c r="F584" s="92"/>
    </row>
    <row r="585" ht="15.75" customHeight="1">
      <c r="A585" s="92"/>
      <c r="B585" s="92"/>
      <c r="C585" s="92"/>
      <c r="D585" s="92"/>
      <c r="E585" s="92"/>
      <c r="F585" s="92"/>
    </row>
    <row r="586" ht="15.75" customHeight="1">
      <c r="A586" s="92"/>
      <c r="B586" s="92"/>
      <c r="C586" s="92"/>
      <c r="D586" s="92"/>
      <c r="E586" s="92"/>
      <c r="F586" s="92"/>
    </row>
    <row r="587" ht="15.75" customHeight="1">
      <c r="A587" s="92"/>
      <c r="B587" s="92"/>
      <c r="C587" s="92"/>
      <c r="D587" s="92"/>
      <c r="E587" s="92"/>
      <c r="F587" s="92"/>
    </row>
    <row r="588" ht="15.75" customHeight="1">
      <c r="A588" s="92"/>
      <c r="B588" s="92"/>
      <c r="C588" s="92"/>
      <c r="D588" s="92"/>
      <c r="E588" s="92"/>
      <c r="F588" s="92"/>
    </row>
    <row r="589" ht="15.75" customHeight="1">
      <c r="A589" s="92"/>
      <c r="B589" s="92"/>
      <c r="C589" s="92"/>
      <c r="D589" s="92"/>
      <c r="E589" s="92"/>
      <c r="F589" s="92"/>
    </row>
    <row r="590" ht="15.75" customHeight="1">
      <c r="A590" s="92"/>
      <c r="B590" s="92"/>
      <c r="C590" s="92"/>
      <c r="D590" s="92"/>
      <c r="E590" s="92"/>
      <c r="F590" s="92"/>
    </row>
    <row r="591" ht="15.75" customHeight="1">
      <c r="A591" s="92"/>
      <c r="B591" s="92"/>
      <c r="C591" s="92"/>
      <c r="D591" s="92"/>
      <c r="E591" s="92"/>
      <c r="F591" s="92"/>
    </row>
    <row r="592" ht="15.75" customHeight="1">
      <c r="A592" s="92"/>
      <c r="B592" s="92"/>
      <c r="C592" s="92"/>
      <c r="D592" s="92"/>
      <c r="E592" s="92"/>
      <c r="F592" s="92"/>
    </row>
    <row r="593" ht="15.75" customHeight="1">
      <c r="A593" s="92"/>
      <c r="B593" s="92"/>
      <c r="C593" s="92"/>
      <c r="D593" s="92"/>
      <c r="E593" s="92"/>
      <c r="F593" s="92"/>
    </row>
    <row r="594" ht="15.75" customHeight="1">
      <c r="A594" s="92"/>
      <c r="B594" s="92"/>
      <c r="C594" s="92"/>
      <c r="D594" s="92"/>
      <c r="E594" s="92"/>
      <c r="F594" s="92"/>
    </row>
    <row r="595" ht="15.75" customHeight="1">
      <c r="A595" s="92"/>
      <c r="B595" s="92"/>
      <c r="C595" s="92"/>
      <c r="D595" s="92"/>
      <c r="E595" s="92"/>
      <c r="F595" s="92"/>
    </row>
    <row r="596" ht="15.75" customHeight="1">
      <c r="A596" s="92"/>
      <c r="B596" s="92"/>
      <c r="C596" s="92"/>
      <c r="D596" s="92"/>
      <c r="E596" s="92"/>
      <c r="F596" s="92"/>
    </row>
    <row r="597" ht="15.75" customHeight="1">
      <c r="A597" s="92"/>
      <c r="B597" s="92"/>
      <c r="C597" s="92"/>
      <c r="D597" s="92"/>
      <c r="E597" s="92"/>
      <c r="F597" s="92"/>
    </row>
    <row r="598" ht="15.75" customHeight="1">
      <c r="A598" s="92"/>
      <c r="B598" s="92"/>
      <c r="C598" s="92"/>
      <c r="D598" s="92"/>
      <c r="E598" s="92"/>
      <c r="F598" s="92"/>
    </row>
    <row r="599" ht="15.75" customHeight="1">
      <c r="A599" s="92"/>
      <c r="B599" s="92"/>
      <c r="C599" s="92"/>
      <c r="D599" s="92"/>
      <c r="E599" s="92"/>
      <c r="F599" s="92"/>
    </row>
    <row r="600" ht="15.75" customHeight="1">
      <c r="A600" s="92"/>
      <c r="B600" s="92"/>
      <c r="C600" s="92"/>
      <c r="D600" s="92"/>
      <c r="E600" s="92"/>
      <c r="F600" s="92"/>
    </row>
    <row r="601" ht="15.75" customHeight="1">
      <c r="A601" s="92"/>
      <c r="B601" s="92"/>
      <c r="C601" s="92"/>
      <c r="D601" s="92"/>
      <c r="E601" s="92"/>
      <c r="F601" s="92"/>
    </row>
    <row r="602" ht="15.75" customHeight="1">
      <c r="A602" s="92"/>
      <c r="B602" s="92"/>
      <c r="C602" s="92"/>
      <c r="D602" s="92"/>
      <c r="E602" s="92"/>
      <c r="F602" s="92"/>
    </row>
    <row r="603" ht="15.75" customHeight="1">
      <c r="A603" s="92"/>
      <c r="B603" s="92"/>
      <c r="C603" s="92"/>
      <c r="D603" s="92"/>
      <c r="E603" s="92"/>
      <c r="F603" s="92"/>
    </row>
    <row r="604" ht="15.75" customHeight="1">
      <c r="A604" s="92"/>
      <c r="B604" s="92"/>
      <c r="C604" s="92"/>
      <c r="D604" s="92"/>
      <c r="E604" s="92"/>
      <c r="F604" s="92"/>
    </row>
    <row r="605" ht="15.75" customHeight="1">
      <c r="A605" s="92"/>
      <c r="B605" s="92"/>
      <c r="C605" s="92"/>
      <c r="D605" s="92"/>
      <c r="E605" s="92"/>
      <c r="F605" s="92"/>
    </row>
    <row r="606" ht="15.75" customHeight="1">
      <c r="A606" s="92"/>
      <c r="B606" s="92"/>
      <c r="C606" s="92"/>
      <c r="D606" s="92"/>
      <c r="E606" s="92"/>
      <c r="F606" s="92"/>
    </row>
    <row r="607" ht="15.75" customHeight="1">
      <c r="A607" s="92"/>
      <c r="B607" s="92"/>
      <c r="C607" s="92"/>
      <c r="D607" s="92"/>
      <c r="E607" s="92"/>
      <c r="F607" s="92"/>
    </row>
    <row r="608" ht="15.75" customHeight="1">
      <c r="A608" s="92"/>
      <c r="B608" s="92"/>
      <c r="C608" s="92"/>
      <c r="D608" s="92"/>
      <c r="E608" s="92"/>
      <c r="F608" s="92"/>
    </row>
    <row r="609" ht="15.75" customHeight="1">
      <c r="A609" s="92"/>
      <c r="B609" s="92"/>
      <c r="C609" s="92"/>
      <c r="D609" s="92"/>
      <c r="E609" s="92"/>
      <c r="F609" s="92"/>
    </row>
    <row r="610" ht="15.75" customHeight="1">
      <c r="A610" s="92"/>
      <c r="B610" s="92"/>
      <c r="C610" s="92"/>
      <c r="D610" s="92"/>
      <c r="E610" s="92"/>
      <c r="F610" s="92"/>
    </row>
    <row r="611" ht="15.75" customHeight="1">
      <c r="A611" s="92"/>
      <c r="B611" s="92"/>
      <c r="C611" s="92"/>
      <c r="D611" s="92"/>
      <c r="E611" s="92"/>
      <c r="F611" s="92"/>
    </row>
    <row r="612" ht="15.75" customHeight="1">
      <c r="A612" s="92"/>
      <c r="B612" s="92"/>
      <c r="C612" s="92"/>
      <c r="D612" s="92"/>
      <c r="E612" s="92"/>
      <c r="F612" s="92"/>
    </row>
    <row r="613" ht="15.75" customHeight="1">
      <c r="A613" s="92"/>
      <c r="B613" s="92"/>
      <c r="C613" s="92"/>
      <c r="D613" s="92"/>
      <c r="E613" s="92"/>
      <c r="F613" s="92"/>
    </row>
    <row r="614" ht="15.75" customHeight="1">
      <c r="A614" s="92"/>
      <c r="B614" s="92"/>
      <c r="C614" s="92"/>
      <c r="D614" s="92"/>
      <c r="E614" s="92"/>
      <c r="F614" s="92"/>
    </row>
    <row r="615" ht="15.75" customHeight="1">
      <c r="A615" s="92"/>
      <c r="B615" s="92"/>
      <c r="C615" s="92"/>
      <c r="D615" s="92"/>
      <c r="E615" s="92"/>
      <c r="F615" s="92"/>
    </row>
    <row r="616" ht="15.75" customHeight="1">
      <c r="A616" s="92"/>
      <c r="B616" s="92"/>
      <c r="C616" s="92"/>
      <c r="D616" s="92"/>
      <c r="E616" s="92"/>
      <c r="F616" s="92"/>
    </row>
    <row r="617" ht="15.75" customHeight="1">
      <c r="A617" s="92"/>
      <c r="B617" s="92"/>
      <c r="C617" s="92"/>
      <c r="D617" s="92"/>
      <c r="E617" s="92"/>
      <c r="F617" s="92"/>
    </row>
    <row r="618" ht="15.75" customHeight="1">
      <c r="A618" s="92"/>
      <c r="B618" s="92"/>
      <c r="C618" s="92"/>
      <c r="D618" s="92"/>
      <c r="E618" s="92"/>
      <c r="F618" s="92"/>
    </row>
    <row r="619" ht="15.75" customHeight="1">
      <c r="A619" s="92"/>
      <c r="B619" s="92"/>
      <c r="C619" s="92"/>
      <c r="D619" s="92"/>
      <c r="E619" s="92"/>
      <c r="F619" s="92"/>
    </row>
    <row r="620" ht="15.75" customHeight="1">
      <c r="A620" s="92"/>
      <c r="B620" s="92"/>
      <c r="C620" s="92"/>
      <c r="D620" s="92"/>
      <c r="E620" s="92"/>
      <c r="F620" s="92"/>
    </row>
    <row r="621" ht="15.75" customHeight="1">
      <c r="A621" s="92"/>
      <c r="B621" s="92"/>
      <c r="C621" s="92"/>
      <c r="D621" s="92"/>
      <c r="E621" s="92"/>
      <c r="F621" s="92"/>
    </row>
    <row r="622" ht="15.75" customHeight="1">
      <c r="A622" s="92"/>
      <c r="B622" s="92"/>
      <c r="C622" s="92"/>
      <c r="D622" s="92"/>
      <c r="E622" s="92"/>
      <c r="F622" s="92"/>
    </row>
    <row r="623" ht="15.75" customHeight="1">
      <c r="A623" s="92"/>
      <c r="B623" s="92"/>
      <c r="C623" s="92"/>
      <c r="D623" s="92"/>
      <c r="E623" s="92"/>
      <c r="F623" s="92"/>
    </row>
    <row r="624" ht="15.75" customHeight="1">
      <c r="A624" s="92"/>
      <c r="B624" s="92"/>
      <c r="C624" s="92"/>
      <c r="D624" s="92"/>
      <c r="E624" s="92"/>
      <c r="F624" s="92"/>
    </row>
    <row r="625" ht="15.75" customHeight="1">
      <c r="A625" s="92"/>
      <c r="B625" s="92"/>
      <c r="C625" s="92"/>
      <c r="D625" s="92"/>
      <c r="E625" s="92"/>
      <c r="F625" s="92"/>
    </row>
    <row r="626" ht="15.75" customHeight="1">
      <c r="A626" s="92"/>
      <c r="B626" s="92"/>
      <c r="C626" s="92"/>
      <c r="D626" s="92"/>
      <c r="E626" s="92"/>
      <c r="F626" s="92"/>
    </row>
    <row r="627" ht="15.75" customHeight="1">
      <c r="A627" s="92"/>
      <c r="B627" s="92"/>
      <c r="C627" s="92"/>
      <c r="D627" s="92"/>
      <c r="E627" s="92"/>
      <c r="F627" s="92"/>
    </row>
    <row r="628" ht="15.75" customHeight="1">
      <c r="A628" s="92"/>
      <c r="B628" s="92"/>
      <c r="C628" s="92"/>
      <c r="D628" s="92"/>
      <c r="E628" s="92"/>
      <c r="F628" s="92"/>
    </row>
    <row r="629" ht="15.75" customHeight="1">
      <c r="A629" s="92"/>
      <c r="B629" s="92"/>
      <c r="C629" s="92"/>
      <c r="D629" s="92"/>
      <c r="E629" s="92"/>
      <c r="F629" s="92"/>
    </row>
    <row r="630" ht="15.75" customHeight="1">
      <c r="A630" s="92"/>
      <c r="B630" s="92"/>
      <c r="C630" s="92"/>
      <c r="D630" s="92"/>
      <c r="E630" s="92"/>
      <c r="F630" s="92"/>
    </row>
    <row r="631" ht="15.75" customHeight="1">
      <c r="A631" s="92"/>
      <c r="B631" s="92"/>
      <c r="C631" s="92"/>
      <c r="D631" s="92"/>
      <c r="E631" s="92"/>
      <c r="F631" s="92"/>
    </row>
    <row r="632" ht="15.75" customHeight="1">
      <c r="A632" s="92"/>
      <c r="B632" s="92"/>
      <c r="C632" s="92"/>
      <c r="D632" s="92"/>
      <c r="E632" s="92"/>
      <c r="F632" s="92"/>
    </row>
    <row r="633" ht="15.75" customHeight="1">
      <c r="A633" s="92"/>
      <c r="B633" s="92"/>
      <c r="C633" s="92"/>
      <c r="D633" s="92"/>
      <c r="E633" s="92"/>
      <c r="F633" s="92"/>
    </row>
    <row r="634" ht="15.75" customHeight="1">
      <c r="A634" s="92"/>
      <c r="B634" s="92"/>
      <c r="C634" s="92"/>
      <c r="D634" s="92"/>
      <c r="E634" s="92"/>
      <c r="F634" s="92"/>
    </row>
    <row r="635" ht="15.75" customHeight="1">
      <c r="A635" s="92"/>
      <c r="B635" s="92"/>
      <c r="C635" s="92"/>
      <c r="D635" s="92"/>
      <c r="E635" s="92"/>
      <c r="F635" s="92"/>
    </row>
    <row r="636" ht="15.75" customHeight="1">
      <c r="A636" s="92"/>
      <c r="B636" s="92"/>
      <c r="C636" s="92"/>
      <c r="D636" s="92"/>
      <c r="E636" s="92"/>
      <c r="F636" s="92"/>
    </row>
    <row r="637" ht="15.75" customHeight="1">
      <c r="A637" s="92"/>
      <c r="B637" s="92"/>
      <c r="C637" s="92"/>
      <c r="D637" s="92"/>
      <c r="E637" s="92"/>
      <c r="F637" s="92"/>
    </row>
    <row r="638" ht="15.75" customHeight="1">
      <c r="A638" s="92"/>
      <c r="B638" s="92"/>
      <c r="C638" s="92"/>
      <c r="D638" s="92"/>
      <c r="E638" s="92"/>
      <c r="F638" s="92"/>
    </row>
    <row r="639" ht="15.75" customHeight="1">
      <c r="A639" s="92"/>
      <c r="B639" s="92"/>
      <c r="C639" s="92"/>
      <c r="D639" s="92"/>
      <c r="E639" s="92"/>
      <c r="F639" s="92"/>
    </row>
    <row r="640" ht="15.75" customHeight="1">
      <c r="A640" s="92"/>
      <c r="B640" s="92"/>
      <c r="C640" s="92"/>
      <c r="D640" s="92"/>
      <c r="E640" s="92"/>
      <c r="F640" s="92"/>
    </row>
    <row r="641" ht="15.75" customHeight="1">
      <c r="A641" s="92"/>
      <c r="B641" s="92"/>
      <c r="C641" s="92"/>
      <c r="D641" s="92"/>
      <c r="E641" s="92"/>
      <c r="F641" s="92"/>
    </row>
    <row r="642" ht="15.75" customHeight="1">
      <c r="A642" s="92"/>
      <c r="B642" s="92"/>
      <c r="C642" s="92"/>
      <c r="D642" s="92"/>
      <c r="E642" s="92"/>
      <c r="F642" s="92"/>
    </row>
    <row r="643" ht="15.75" customHeight="1">
      <c r="A643" s="92"/>
      <c r="B643" s="92"/>
      <c r="C643" s="92"/>
      <c r="D643" s="92"/>
      <c r="E643" s="92"/>
      <c r="F643" s="92"/>
    </row>
    <row r="644" ht="15.75" customHeight="1">
      <c r="A644" s="92"/>
      <c r="B644" s="92"/>
      <c r="C644" s="92"/>
      <c r="D644" s="92"/>
      <c r="E644" s="92"/>
      <c r="F644" s="92"/>
    </row>
    <row r="645" ht="15.75" customHeight="1">
      <c r="A645" s="92"/>
      <c r="B645" s="92"/>
      <c r="C645" s="92"/>
      <c r="D645" s="92"/>
      <c r="E645" s="92"/>
      <c r="F645" s="92"/>
    </row>
    <row r="646" ht="15.75" customHeight="1">
      <c r="A646" s="92"/>
      <c r="B646" s="92"/>
      <c r="C646" s="92"/>
      <c r="D646" s="92"/>
      <c r="E646" s="92"/>
      <c r="F646" s="92"/>
    </row>
    <row r="647" ht="15.75" customHeight="1">
      <c r="A647" s="92"/>
      <c r="B647" s="92"/>
      <c r="C647" s="92"/>
      <c r="D647" s="92"/>
      <c r="E647" s="92"/>
      <c r="F647" s="92"/>
    </row>
    <row r="648" ht="15.75" customHeight="1">
      <c r="A648" s="92"/>
      <c r="B648" s="92"/>
      <c r="C648" s="92"/>
      <c r="D648" s="92"/>
      <c r="E648" s="92"/>
      <c r="F648" s="92"/>
    </row>
    <row r="649" ht="15.75" customHeight="1">
      <c r="A649" s="92"/>
      <c r="B649" s="92"/>
      <c r="C649" s="92"/>
      <c r="D649" s="92"/>
      <c r="E649" s="92"/>
      <c r="F649" s="92"/>
    </row>
    <row r="650" ht="15.75" customHeight="1">
      <c r="A650" s="92"/>
      <c r="B650" s="92"/>
      <c r="C650" s="92"/>
      <c r="D650" s="92"/>
      <c r="E650" s="92"/>
      <c r="F650" s="92"/>
    </row>
    <row r="651" ht="15.75" customHeight="1">
      <c r="A651" s="92"/>
      <c r="B651" s="92"/>
      <c r="C651" s="92"/>
      <c r="D651" s="92"/>
      <c r="E651" s="92"/>
      <c r="F651" s="92"/>
    </row>
    <row r="652" ht="15.75" customHeight="1">
      <c r="A652" s="92"/>
      <c r="B652" s="92"/>
      <c r="C652" s="92"/>
      <c r="D652" s="92"/>
      <c r="E652" s="92"/>
      <c r="F652" s="92"/>
    </row>
    <row r="653" ht="15.75" customHeight="1">
      <c r="A653" s="92"/>
      <c r="B653" s="92"/>
      <c r="C653" s="92"/>
      <c r="D653" s="92"/>
      <c r="E653" s="92"/>
      <c r="F653" s="92"/>
    </row>
    <row r="654" ht="15.75" customHeight="1">
      <c r="A654" s="92"/>
      <c r="B654" s="92"/>
      <c r="C654" s="92"/>
      <c r="D654" s="92"/>
      <c r="E654" s="92"/>
      <c r="F654" s="92"/>
    </row>
    <row r="655" ht="15.75" customHeight="1">
      <c r="A655" s="92"/>
      <c r="B655" s="92"/>
      <c r="C655" s="92"/>
      <c r="D655" s="92"/>
      <c r="E655" s="92"/>
      <c r="F655" s="92"/>
    </row>
    <row r="656" ht="15.75" customHeight="1">
      <c r="A656" s="92"/>
      <c r="B656" s="92"/>
      <c r="C656" s="92"/>
      <c r="D656" s="92"/>
      <c r="E656" s="92"/>
      <c r="F656" s="92"/>
    </row>
    <row r="657" ht="15.75" customHeight="1">
      <c r="A657" s="92"/>
      <c r="B657" s="92"/>
      <c r="C657" s="92"/>
      <c r="D657" s="92"/>
      <c r="E657" s="92"/>
      <c r="F657" s="92"/>
    </row>
    <row r="658" ht="15.75" customHeight="1">
      <c r="A658" s="92"/>
      <c r="B658" s="92"/>
      <c r="C658" s="92"/>
      <c r="D658" s="92"/>
      <c r="E658" s="92"/>
      <c r="F658" s="92"/>
    </row>
    <row r="659" ht="15.75" customHeight="1">
      <c r="A659" s="92"/>
      <c r="B659" s="92"/>
      <c r="C659" s="92"/>
      <c r="D659" s="92"/>
      <c r="E659" s="92"/>
      <c r="F659" s="92"/>
    </row>
    <row r="660" ht="15.75" customHeight="1">
      <c r="A660" s="92"/>
      <c r="B660" s="92"/>
      <c r="C660" s="92"/>
      <c r="D660" s="92"/>
      <c r="E660" s="92"/>
      <c r="F660" s="92"/>
    </row>
    <row r="661" ht="15.75" customHeight="1">
      <c r="A661" s="92"/>
      <c r="B661" s="92"/>
      <c r="C661" s="92"/>
      <c r="D661" s="92"/>
      <c r="E661" s="92"/>
      <c r="F661" s="92"/>
    </row>
    <row r="662" ht="15.75" customHeight="1">
      <c r="A662" s="92"/>
      <c r="B662" s="92"/>
      <c r="C662" s="92"/>
      <c r="D662" s="92"/>
      <c r="E662" s="92"/>
      <c r="F662" s="92"/>
    </row>
    <row r="663" ht="15.75" customHeight="1">
      <c r="A663" s="92"/>
      <c r="B663" s="92"/>
      <c r="C663" s="92"/>
      <c r="D663" s="92"/>
      <c r="E663" s="92"/>
      <c r="F663" s="92"/>
    </row>
    <row r="664" ht="15.75" customHeight="1">
      <c r="A664" s="92"/>
      <c r="B664" s="92"/>
      <c r="C664" s="92"/>
      <c r="D664" s="92"/>
      <c r="E664" s="92"/>
      <c r="F664" s="92"/>
    </row>
    <row r="665" ht="15.75" customHeight="1">
      <c r="A665" s="92"/>
      <c r="B665" s="92"/>
      <c r="C665" s="92"/>
      <c r="D665" s="92"/>
      <c r="E665" s="92"/>
      <c r="F665" s="92"/>
    </row>
    <row r="666" ht="15.75" customHeight="1">
      <c r="A666" s="92"/>
      <c r="B666" s="92"/>
      <c r="C666" s="92"/>
      <c r="D666" s="92"/>
      <c r="E666" s="92"/>
      <c r="F666" s="92"/>
    </row>
    <row r="667" ht="15.75" customHeight="1">
      <c r="A667" s="92"/>
      <c r="B667" s="92"/>
      <c r="C667" s="92"/>
      <c r="D667" s="92"/>
      <c r="E667" s="92"/>
      <c r="F667" s="92"/>
    </row>
    <row r="668" ht="15.75" customHeight="1">
      <c r="A668" s="92"/>
      <c r="B668" s="92"/>
      <c r="C668" s="92"/>
      <c r="D668" s="92"/>
      <c r="E668" s="92"/>
      <c r="F668" s="92"/>
    </row>
    <row r="669" ht="15.75" customHeight="1">
      <c r="A669" s="92"/>
      <c r="B669" s="92"/>
      <c r="C669" s="92"/>
      <c r="D669" s="92"/>
      <c r="E669" s="92"/>
      <c r="F669" s="92"/>
    </row>
    <row r="670" ht="15.75" customHeight="1">
      <c r="A670" s="92"/>
      <c r="B670" s="92"/>
      <c r="C670" s="92"/>
      <c r="D670" s="92"/>
      <c r="E670" s="92"/>
      <c r="F670" s="92"/>
    </row>
    <row r="671" ht="15.75" customHeight="1">
      <c r="A671" s="92"/>
      <c r="B671" s="92"/>
      <c r="C671" s="92"/>
      <c r="D671" s="92"/>
      <c r="E671" s="92"/>
      <c r="F671" s="92"/>
    </row>
    <row r="672" ht="15.75" customHeight="1">
      <c r="A672" s="92"/>
      <c r="B672" s="92"/>
      <c r="C672" s="92"/>
      <c r="D672" s="92"/>
      <c r="E672" s="92"/>
      <c r="F672" s="92"/>
    </row>
    <row r="673" ht="15.75" customHeight="1">
      <c r="A673" s="92"/>
      <c r="B673" s="92"/>
      <c r="C673" s="92"/>
      <c r="D673" s="92"/>
      <c r="E673" s="92"/>
      <c r="F673" s="92"/>
    </row>
    <row r="674" ht="15.75" customHeight="1">
      <c r="A674" s="92"/>
      <c r="B674" s="92"/>
      <c r="C674" s="92"/>
      <c r="D674" s="92"/>
      <c r="E674" s="92"/>
      <c r="F674" s="92"/>
    </row>
    <row r="675" ht="15.75" customHeight="1">
      <c r="A675" s="92"/>
      <c r="B675" s="92"/>
      <c r="C675" s="92"/>
      <c r="D675" s="92"/>
      <c r="E675" s="92"/>
      <c r="F675" s="92"/>
    </row>
    <row r="676" ht="15.75" customHeight="1">
      <c r="A676" s="92"/>
      <c r="B676" s="92"/>
      <c r="C676" s="92"/>
      <c r="D676" s="92"/>
      <c r="E676" s="92"/>
      <c r="F676" s="92"/>
    </row>
    <row r="677" ht="15.75" customHeight="1">
      <c r="A677" s="92"/>
      <c r="B677" s="92"/>
      <c r="C677" s="92"/>
      <c r="D677" s="92"/>
      <c r="E677" s="92"/>
      <c r="F677" s="92"/>
    </row>
    <row r="678" ht="15.75" customHeight="1">
      <c r="A678" s="92"/>
      <c r="B678" s="92"/>
      <c r="C678" s="92"/>
      <c r="D678" s="92"/>
      <c r="E678" s="92"/>
      <c r="F678" s="92"/>
    </row>
    <row r="679" ht="15.75" customHeight="1">
      <c r="A679" s="92"/>
      <c r="B679" s="92"/>
      <c r="C679" s="92"/>
      <c r="D679" s="92"/>
      <c r="E679" s="92"/>
      <c r="F679" s="92"/>
    </row>
    <row r="680" ht="15.75" customHeight="1">
      <c r="A680" s="92"/>
      <c r="B680" s="92"/>
      <c r="C680" s="92"/>
      <c r="D680" s="92"/>
      <c r="E680" s="92"/>
      <c r="F680" s="92"/>
    </row>
    <row r="681" ht="15.75" customHeight="1">
      <c r="A681" s="92"/>
      <c r="B681" s="92"/>
      <c r="C681" s="92"/>
      <c r="D681" s="92"/>
      <c r="E681" s="92"/>
      <c r="F681" s="92"/>
    </row>
    <row r="682" ht="15.75" customHeight="1">
      <c r="A682" s="92"/>
      <c r="B682" s="92"/>
      <c r="C682" s="92"/>
      <c r="D682" s="92"/>
      <c r="E682" s="92"/>
      <c r="F682" s="92"/>
    </row>
    <row r="683" ht="15.75" customHeight="1">
      <c r="A683" s="92"/>
      <c r="B683" s="92"/>
      <c r="C683" s="92"/>
      <c r="D683" s="92"/>
      <c r="E683" s="92"/>
      <c r="F683" s="92"/>
    </row>
    <row r="684" ht="15.75" customHeight="1">
      <c r="A684" s="92"/>
      <c r="B684" s="92"/>
      <c r="C684" s="92"/>
      <c r="D684" s="92"/>
      <c r="E684" s="92"/>
      <c r="F684" s="92"/>
    </row>
    <row r="685" ht="15.75" customHeight="1">
      <c r="A685" s="92"/>
      <c r="B685" s="92"/>
      <c r="C685" s="92"/>
      <c r="D685" s="92"/>
      <c r="E685" s="92"/>
      <c r="F685" s="92"/>
    </row>
    <row r="686" ht="15.75" customHeight="1">
      <c r="A686" s="92"/>
      <c r="B686" s="92"/>
      <c r="C686" s="92"/>
      <c r="D686" s="92"/>
      <c r="E686" s="92"/>
      <c r="F686" s="92"/>
    </row>
    <row r="687" ht="15.75" customHeight="1">
      <c r="A687" s="92"/>
      <c r="B687" s="92"/>
      <c r="C687" s="92"/>
      <c r="D687" s="92"/>
      <c r="E687" s="92"/>
      <c r="F687" s="92"/>
    </row>
    <row r="688" ht="15.75" customHeight="1">
      <c r="A688" s="92"/>
      <c r="B688" s="92"/>
      <c r="C688" s="92"/>
      <c r="D688" s="92"/>
      <c r="E688" s="92"/>
      <c r="F688" s="92"/>
    </row>
    <row r="689" ht="15.75" customHeight="1">
      <c r="A689" s="92"/>
      <c r="B689" s="92"/>
      <c r="C689" s="92"/>
      <c r="D689" s="92"/>
      <c r="E689" s="92"/>
      <c r="F689" s="92"/>
    </row>
    <row r="690" ht="15.75" customHeight="1">
      <c r="A690" s="92"/>
      <c r="B690" s="92"/>
      <c r="C690" s="92"/>
      <c r="D690" s="92"/>
      <c r="E690" s="92"/>
      <c r="F690" s="92"/>
    </row>
    <row r="691" ht="15.75" customHeight="1">
      <c r="A691" s="92"/>
      <c r="B691" s="92"/>
      <c r="C691" s="92"/>
      <c r="D691" s="92"/>
      <c r="E691" s="92"/>
      <c r="F691" s="92"/>
    </row>
    <row r="692" ht="15.75" customHeight="1">
      <c r="A692" s="92"/>
      <c r="B692" s="92"/>
      <c r="C692" s="92"/>
      <c r="D692" s="92"/>
      <c r="E692" s="92"/>
      <c r="F692" s="92"/>
    </row>
    <row r="693" ht="15.75" customHeight="1">
      <c r="A693" s="92"/>
      <c r="B693" s="92"/>
      <c r="C693" s="92"/>
      <c r="D693" s="92"/>
      <c r="E693" s="92"/>
      <c r="F693" s="92"/>
    </row>
    <row r="694" ht="15.75" customHeight="1">
      <c r="A694" s="92"/>
      <c r="B694" s="92"/>
      <c r="C694" s="92"/>
      <c r="D694" s="92"/>
      <c r="E694" s="92"/>
      <c r="F694" s="92"/>
    </row>
    <row r="695" ht="15.75" customHeight="1">
      <c r="A695" s="92"/>
      <c r="B695" s="92"/>
      <c r="C695" s="92"/>
      <c r="D695" s="92"/>
      <c r="E695" s="92"/>
      <c r="F695" s="92"/>
    </row>
    <row r="696" ht="15.75" customHeight="1">
      <c r="A696" s="92"/>
      <c r="B696" s="92"/>
      <c r="C696" s="92"/>
      <c r="D696" s="92"/>
      <c r="E696" s="92"/>
      <c r="F696" s="92"/>
    </row>
    <row r="697" ht="15.75" customHeight="1">
      <c r="A697" s="92"/>
      <c r="B697" s="92"/>
      <c r="C697" s="92"/>
      <c r="D697" s="92"/>
      <c r="E697" s="92"/>
      <c r="F697" s="92"/>
    </row>
    <row r="698" ht="15.75" customHeight="1">
      <c r="A698" s="92"/>
      <c r="B698" s="92"/>
      <c r="C698" s="92"/>
      <c r="D698" s="92"/>
      <c r="E698" s="92"/>
      <c r="F698" s="92"/>
    </row>
    <row r="699" ht="15.75" customHeight="1">
      <c r="A699" s="92"/>
      <c r="B699" s="92"/>
      <c r="C699" s="92"/>
      <c r="D699" s="92"/>
      <c r="E699" s="92"/>
      <c r="F699" s="92"/>
    </row>
    <row r="700" ht="15.75" customHeight="1">
      <c r="A700" s="92"/>
      <c r="B700" s="92"/>
      <c r="C700" s="92"/>
      <c r="D700" s="92"/>
      <c r="E700" s="92"/>
      <c r="F700" s="92"/>
    </row>
    <row r="701" ht="15.75" customHeight="1">
      <c r="A701" s="92"/>
      <c r="B701" s="92"/>
      <c r="C701" s="92"/>
      <c r="D701" s="92"/>
      <c r="E701" s="92"/>
      <c r="F701" s="92"/>
    </row>
    <row r="702" ht="15.75" customHeight="1">
      <c r="A702" s="92"/>
      <c r="B702" s="92"/>
      <c r="C702" s="92"/>
      <c r="D702" s="92"/>
      <c r="E702" s="92"/>
      <c r="F702" s="92"/>
    </row>
    <row r="703" ht="15.75" customHeight="1">
      <c r="A703" s="92"/>
      <c r="B703" s="92"/>
      <c r="C703" s="92"/>
      <c r="D703" s="92"/>
      <c r="E703" s="92"/>
      <c r="F703" s="92"/>
    </row>
    <row r="704" ht="15.75" customHeight="1">
      <c r="A704" s="92"/>
      <c r="B704" s="92"/>
      <c r="C704" s="92"/>
      <c r="D704" s="92"/>
      <c r="E704" s="92"/>
      <c r="F704" s="92"/>
    </row>
    <row r="705" ht="15.75" customHeight="1">
      <c r="A705" s="92"/>
      <c r="B705" s="92"/>
      <c r="C705" s="92"/>
      <c r="D705" s="92"/>
      <c r="E705" s="92"/>
      <c r="F705" s="92"/>
    </row>
    <row r="706" ht="15.75" customHeight="1">
      <c r="A706" s="92"/>
      <c r="B706" s="92"/>
      <c r="C706" s="92"/>
      <c r="D706" s="92"/>
      <c r="E706" s="92"/>
      <c r="F706" s="92"/>
    </row>
    <row r="707" ht="15.75" customHeight="1">
      <c r="A707" s="92"/>
      <c r="B707" s="92"/>
      <c r="C707" s="92"/>
      <c r="D707" s="92"/>
      <c r="E707" s="92"/>
      <c r="F707" s="92"/>
    </row>
    <row r="708" ht="15.75" customHeight="1">
      <c r="A708" s="92"/>
      <c r="B708" s="92"/>
      <c r="C708" s="92"/>
      <c r="D708" s="92"/>
      <c r="E708" s="92"/>
      <c r="F708" s="92"/>
    </row>
    <row r="709" ht="15.75" customHeight="1">
      <c r="A709" s="92"/>
      <c r="B709" s="92"/>
      <c r="C709" s="92"/>
      <c r="D709" s="92"/>
      <c r="E709" s="92"/>
      <c r="F709" s="92"/>
    </row>
    <row r="710" ht="15.75" customHeight="1">
      <c r="A710" s="92"/>
      <c r="B710" s="92"/>
      <c r="C710" s="92"/>
      <c r="D710" s="92"/>
      <c r="E710" s="92"/>
      <c r="F710" s="92"/>
    </row>
    <row r="711" ht="15.75" customHeight="1">
      <c r="A711" s="92"/>
      <c r="B711" s="92"/>
      <c r="C711" s="92"/>
      <c r="D711" s="92"/>
      <c r="E711" s="92"/>
      <c r="F711" s="92"/>
    </row>
    <row r="712" ht="15.75" customHeight="1">
      <c r="A712" s="92"/>
      <c r="B712" s="92"/>
      <c r="C712" s="92"/>
      <c r="D712" s="92"/>
      <c r="E712" s="92"/>
      <c r="F712" s="92"/>
    </row>
    <row r="713" ht="15.75" customHeight="1">
      <c r="A713" s="92"/>
      <c r="B713" s="92"/>
      <c r="C713" s="92"/>
      <c r="D713" s="92"/>
      <c r="E713" s="92"/>
      <c r="F713" s="92"/>
    </row>
    <row r="714" ht="15.75" customHeight="1">
      <c r="A714" s="92"/>
      <c r="B714" s="92"/>
      <c r="C714" s="92"/>
      <c r="D714" s="92"/>
      <c r="E714" s="92"/>
      <c r="F714" s="92"/>
    </row>
    <row r="715" ht="15.75" customHeight="1">
      <c r="A715" s="92"/>
      <c r="B715" s="92"/>
      <c r="C715" s="92"/>
      <c r="D715" s="92"/>
      <c r="E715" s="92"/>
      <c r="F715" s="92"/>
    </row>
    <row r="716" ht="15.75" customHeight="1">
      <c r="A716" s="92"/>
      <c r="B716" s="92"/>
      <c r="C716" s="92"/>
      <c r="D716" s="92"/>
      <c r="E716" s="92"/>
      <c r="F716" s="92"/>
    </row>
    <row r="717" ht="15.75" customHeight="1">
      <c r="A717" s="92"/>
      <c r="B717" s="92"/>
      <c r="C717" s="92"/>
      <c r="D717" s="92"/>
      <c r="E717" s="92"/>
      <c r="F717" s="92"/>
    </row>
    <row r="718" ht="15.75" customHeight="1">
      <c r="A718" s="92"/>
      <c r="B718" s="92"/>
      <c r="C718" s="92"/>
      <c r="D718" s="92"/>
      <c r="E718" s="92"/>
      <c r="F718" s="92"/>
    </row>
    <row r="719" ht="15.75" customHeight="1">
      <c r="A719" s="92"/>
      <c r="B719" s="92"/>
      <c r="C719" s="92"/>
      <c r="D719" s="92"/>
      <c r="E719" s="92"/>
      <c r="F719" s="92"/>
    </row>
    <row r="720" ht="15.75" customHeight="1">
      <c r="A720" s="92"/>
      <c r="B720" s="92"/>
      <c r="C720" s="92"/>
      <c r="D720" s="92"/>
      <c r="E720" s="92"/>
      <c r="F720" s="92"/>
    </row>
    <row r="721" ht="15.75" customHeight="1">
      <c r="A721" s="92"/>
      <c r="B721" s="92"/>
      <c r="C721" s="92"/>
      <c r="D721" s="92"/>
      <c r="E721" s="92"/>
      <c r="F721" s="92"/>
    </row>
    <row r="722" ht="15.75" customHeight="1">
      <c r="A722" s="92"/>
      <c r="B722" s="92"/>
      <c r="C722" s="92"/>
      <c r="D722" s="92"/>
      <c r="E722" s="92"/>
      <c r="F722" s="92"/>
    </row>
    <row r="723" ht="15.75" customHeight="1">
      <c r="A723" s="92"/>
      <c r="B723" s="92"/>
      <c r="C723" s="92"/>
      <c r="D723" s="92"/>
      <c r="E723" s="92"/>
      <c r="F723" s="92"/>
    </row>
    <row r="724" ht="15.75" customHeight="1">
      <c r="A724" s="92"/>
      <c r="B724" s="92"/>
      <c r="C724" s="92"/>
      <c r="D724" s="92"/>
      <c r="E724" s="92"/>
      <c r="F724" s="92"/>
    </row>
    <row r="725" ht="15.75" customHeight="1">
      <c r="A725" s="92"/>
      <c r="B725" s="92"/>
      <c r="C725" s="92"/>
      <c r="D725" s="92"/>
      <c r="E725" s="92"/>
      <c r="F725" s="92"/>
    </row>
    <row r="726" ht="15.75" customHeight="1">
      <c r="A726" s="92"/>
      <c r="B726" s="92"/>
      <c r="C726" s="92"/>
      <c r="D726" s="92"/>
      <c r="E726" s="92"/>
      <c r="F726" s="92"/>
    </row>
    <row r="727" ht="15.75" customHeight="1">
      <c r="A727" s="92"/>
      <c r="B727" s="92"/>
      <c r="C727" s="92"/>
      <c r="D727" s="92"/>
      <c r="E727" s="92"/>
      <c r="F727" s="92"/>
    </row>
    <row r="728" ht="15.75" customHeight="1">
      <c r="A728" s="92"/>
      <c r="B728" s="92"/>
      <c r="C728" s="92"/>
      <c r="D728" s="92"/>
      <c r="E728" s="92"/>
      <c r="F728" s="92"/>
    </row>
    <row r="729" ht="15.75" customHeight="1">
      <c r="A729" s="92"/>
      <c r="B729" s="92"/>
      <c r="C729" s="92"/>
      <c r="D729" s="92"/>
      <c r="E729" s="92"/>
      <c r="F729" s="92"/>
    </row>
    <row r="730" ht="15.75" customHeight="1">
      <c r="A730" s="92"/>
      <c r="B730" s="92"/>
      <c r="C730" s="92"/>
      <c r="D730" s="92"/>
      <c r="E730" s="92"/>
      <c r="F730" s="92"/>
    </row>
    <row r="731" ht="15.75" customHeight="1">
      <c r="A731" s="92"/>
      <c r="B731" s="92"/>
      <c r="C731" s="92"/>
      <c r="D731" s="92"/>
      <c r="E731" s="92"/>
      <c r="F731" s="92"/>
    </row>
    <row r="732" ht="15.75" customHeight="1">
      <c r="A732" s="92"/>
      <c r="B732" s="92"/>
      <c r="C732" s="92"/>
      <c r="D732" s="92"/>
      <c r="E732" s="92"/>
      <c r="F732" s="92"/>
    </row>
    <row r="733" ht="15.75" customHeight="1">
      <c r="A733" s="92"/>
      <c r="B733" s="92"/>
      <c r="C733" s="92"/>
      <c r="D733" s="92"/>
      <c r="E733" s="92"/>
      <c r="F733" s="92"/>
    </row>
    <row r="734" ht="15.75" customHeight="1">
      <c r="A734" s="92"/>
      <c r="B734" s="92"/>
      <c r="C734" s="92"/>
      <c r="D734" s="92"/>
      <c r="E734" s="92"/>
      <c r="F734" s="92"/>
    </row>
    <row r="735" ht="15.75" customHeight="1">
      <c r="A735" s="92"/>
      <c r="B735" s="92"/>
      <c r="C735" s="92"/>
      <c r="D735" s="92"/>
      <c r="E735" s="92"/>
      <c r="F735" s="92"/>
    </row>
    <row r="736" ht="15.75" customHeight="1">
      <c r="A736" s="92"/>
      <c r="B736" s="92"/>
      <c r="C736" s="92"/>
      <c r="D736" s="92"/>
      <c r="E736" s="92"/>
      <c r="F736" s="92"/>
    </row>
    <row r="737" ht="15.75" customHeight="1">
      <c r="A737" s="92"/>
      <c r="B737" s="92"/>
      <c r="C737" s="92"/>
      <c r="D737" s="92"/>
      <c r="E737" s="92"/>
      <c r="F737" s="92"/>
    </row>
    <row r="738" ht="15.75" customHeight="1">
      <c r="A738" s="92"/>
      <c r="B738" s="92"/>
      <c r="C738" s="92"/>
      <c r="D738" s="92"/>
      <c r="E738" s="92"/>
      <c r="F738" s="92"/>
    </row>
    <row r="739" ht="15.75" customHeight="1">
      <c r="A739" s="92"/>
      <c r="B739" s="92"/>
      <c r="C739" s="92"/>
      <c r="D739" s="92"/>
      <c r="E739" s="92"/>
      <c r="F739" s="92"/>
    </row>
    <row r="740" ht="15.75" customHeight="1">
      <c r="A740" s="92"/>
      <c r="B740" s="92"/>
      <c r="C740" s="92"/>
      <c r="D740" s="92"/>
      <c r="E740" s="92"/>
      <c r="F740" s="92"/>
    </row>
    <row r="741" ht="15.75" customHeight="1">
      <c r="A741" s="92"/>
      <c r="B741" s="92"/>
      <c r="C741" s="92"/>
      <c r="D741" s="92"/>
      <c r="E741" s="92"/>
      <c r="F741" s="92"/>
    </row>
    <row r="742" ht="15.75" customHeight="1">
      <c r="A742" s="92"/>
      <c r="B742" s="92"/>
      <c r="C742" s="92"/>
      <c r="D742" s="92"/>
      <c r="E742" s="92"/>
      <c r="F742" s="92"/>
    </row>
    <row r="743" ht="15.75" customHeight="1">
      <c r="A743" s="92"/>
      <c r="B743" s="92"/>
      <c r="C743" s="92"/>
      <c r="D743" s="92"/>
      <c r="E743" s="92"/>
      <c r="F743" s="92"/>
    </row>
    <row r="744" ht="15.75" customHeight="1">
      <c r="A744" s="92"/>
      <c r="B744" s="92"/>
      <c r="C744" s="92"/>
      <c r="D744" s="92"/>
      <c r="E744" s="92"/>
      <c r="F744" s="92"/>
    </row>
    <row r="745" ht="15.75" customHeight="1">
      <c r="A745" s="92"/>
      <c r="B745" s="92"/>
      <c r="C745" s="92"/>
      <c r="D745" s="92"/>
      <c r="E745" s="92"/>
      <c r="F745" s="92"/>
    </row>
    <row r="746" ht="15.75" customHeight="1">
      <c r="A746" s="92"/>
      <c r="B746" s="92"/>
      <c r="C746" s="92"/>
      <c r="D746" s="92"/>
      <c r="E746" s="92"/>
      <c r="F746" s="92"/>
    </row>
    <row r="747" ht="15.75" customHeight="1">
      <c r="A747" s="92"/>
      <c r="B747" s="92"/>
      <c r="C747" s="92"/>
      <c r="D747" s="92"/>
      <c r="E747" s="92"/>
      <c r="F747" s="92"/>
    </row>
    <row r="748" ht="15.75" customHeight="1">
      <c r="A748" s="92"/>
      <c r="B748" s="92"/>
      <c r="C748" s="92"/>
      <c r="D748" s="92"/>
      <c r="E748" s="92"/>
      <c r="F748" s="92"/>
    </row>
    <row r="749" ht="15.75" customHeight="1">
      <c r="A749" s="92"/>
      <c r="B749" s="92"/>
      <c r="C749" s="92"/>
      <c r="D749" s="92"/>
      <c r="E749" s="92"/>
      <c r="F749" s="92"/>
    </row>
    <row r="750" ht="15.75" customHeight="1">
      <c r="A750" s="92"/>
      <c r="B750" s="92"/>
      <c r="C750" s="92"/>
      <c r="D750" s="92"/>
      <c r="E750" s="92"/>
      <c r="F750" s="92"/>
    </row>
    <row r="751" ht="15.75" customHeight="1">
      <c r="A751" s="92"/>
      <c r="B751" s="92"/>
      <c r="C751" s="92"/>
      <c r="D751" s="92"/>
      <c r="E751" s="92"/>
      <c r="F751" s="92"/>
    </row>
    <row r="752" ht="15.75" customHeight="1">
      <c r="A752" s="92"/>
      <c r="B752" s="92"/>
      <c r="C752" s="92"/>
      <c r="D752" s="92"/>
      <c r="E752" s="92"/>
      <c r="F752" s="92"/>
    </row>
    <row r="753" ht="15.75" customHeight="1">
      <c r="A753" s="92"/>
      <c r="B753" s="92"/>
      <c r="C753" s="92"/>
      <c r="D753" s="92"/>
      <c r="E753" s="92"/>
      <c r="F753" s="92"/>
    </row>
    <row r="754" ht="15.75" customHeight="1">
      <c r="A754" s="92"/>
      <c r="B754" s="92"/>
      <c r="C754" s="92"/>
      <c r="D754" s="92"/>
      <c r="E754" s="92"/>
      <c r="F754" s="92"/>
    </row>
    <row r="755" ht="15.75" customHeight="1">
      <c r="A755" s="92"/>
      <c r="B755" s="92"/>
      <c r="C755" s="92"/>
      <c r="D755" s="92"/>
      <c r="E755" s="92"/>
      <c r="F755" s="92"/>
    </row>
    <row r="756" ht="15.75" customHeight="1">
      <c r="A756" s="92"/>
      <c r="B756" s="92"/>
      <c r="C756" s="92"/>
      <c r="D756" s="92"/>
      <c r="E756" s="92"/>
      <c r="F756" s="92"/>
    </row>
    <row r="757" ht="15.75" customHeight="1">
      <c r="A757" s="92"/>
      <c r="B757" s="92"/>
      <c r="C757" s="92"/>
      <c r="D757" s="92"/>
      <c r="E757" s="92"/>
      <c r="F757" s="92"/>
    </row>
    <row r="758" ht="15.75" customHeight="1">
      <c r="A758" s="92"/>
      <c r="B758" s="92"/>
      <c r="C758" s="92"/>
      <c r="D758" s="92"/>
      <c r="E758" s="92"/>
      <c r="F758" s="92"/>
    </row>
    <row r="759" ht="15.75" customHeight="1">
      <c r="A759" s="92"/>
      <c r="B759" s="92"/>
      <c r="C759" s="92"/>
      <c r="D759" s="92"/>
      <c r="E759" s="92"/>
      <c r="F759" s="92"/>
    </row>
    <row r="760" ht="15.75" customHeight="1">
      <c r="A760" s="92"/>
      <c r="B760" s="92"/>
      <c r="C760" s="92"/>
      <c r="D760" s="92"/>
      <c r="E760" s="92"/>
      <c r="F760" s="92"/>
    </row>
    <row r="761" ht="15.75" customHeight="1">
      <c r="A761" s="92"/>
      <c r="B761" s="92"/>
      <c r="C761" s="92"/>
      <c r="D761" s="92"/>
      <c r="E761" s="92"/>
      <c r="F761" s="92"/>
    </row>
    <row r="762" ht="15.75" customHeight="1">
      <c r="A762" s="92"/>
      <c r="B762" s="92"/>
      <c r="C762" s="92"/>
      <c r="D762" s="92"/>
      <c r="E762" s="92"/>
      <c r="F762" s="92"/>
    </row>
    <row r="763" ht="15.75" customHeight="1">
      <c r="A763" s="92"/>
      <c r="B763" s="92"/>
      <c r="C763" s="92"/>
      <c r="D763" s="92"/>
      <c r="E763" s="92"/>
      <c r="F763" s="92"/>
    </row>
    <row r="764" ht="15.75" customHeight="1">
      <c r="A764" s="92"/>
      <c r="B764" s="92"/>
      <c r="C764" s="92"/>
      <c r="D764" s="92"/>
      <c r="E764" s="92"/>
      <c r="F764" s="92"/>
    </row>
    <row r="765" ht="15.75" customHeight="1">
      <c r="A765" s="92"/>
      <c r="B765" s="92"/>
      <c r="C765" s="92"/>
      <c r="D765" s="92"/>
      <c r="E765" s="92"/>
      <c r="F765" s="92"/>
    </row>
    <row r="766" ht="15.75" customHeight="1">
      <c r="A766" s="92"/>
      <c r="B766" s="92"/>
      <c r="C766" s="92"/>
      <c r="D766" s="92"/>
      <c r="E766" s="92"/>
      <c r="F766" s="92"/>
    </row>
    <row r="767" ht="15.75" customHeight="1">
      <c r="A767" s="92"/>
      <c r="B767" s="92"/>
      <c r="C767" s="92"/>
      <c r="D767" s="92"/>
      <c r="E767" s="92"/>
      <c r="F767" s="92"/>
    </row>
    <row r="768" ht="15.75" customHeight="1">
      <c r="A768" s="92"/>
      <c r="B768" s="92"/>
      <c r="C768" s="92"/>
      <c r="D768" s="92"/>
      <c r="E768" s="92"/>
      <c r="F768" s="92"/>
    </row>
    <row r="769" ht="15.75" customHeight="1">
      <c r="A769" s="92"/>
      <c r="B769" s="92"/>
      <c r="C769" s="92"/>
      <c r="D769" s="92"/>
      <c r="E769" s="92"/>
      <c r="F769" s="92"/>
    </row>
    <row r="770" ht="15.75" customHeight="1">
      <c r="A770" s="92"/>
      <c r="B770" s="92"/>
      <c r="C770" s="92"/>
      <c r="D770" s="92"/>
      <c r="E770" s="92"/>
      <c r="F770" s="92"/>
    </row>
    <row r="771" ht="15.75" customHeight="1">
      <c r="A771" s="92"/>
      <c r="B771" s="92"/>
      <c r="C771" s="92"/>
      <c r="D771" s="92"/>
      <c r="E771" s="92"/>
      <c r="F771" s="92"/>
    </row>
    <row r="772" ht="15.75" customHeight="1">
      <c r="A772" s="92"/>
      <c r="B772" s="92"/>
      <c r="C772" s="92"/>
      <c r="D772" s="92"/>
      <c r="E772" s="92"/>
      <c r="F772" s="92"/>
    </row>
    <row r="773" ht="15.75" customHeight="1">
      <c r="A773" s="92"/>
      <c r="B773" s="92"/>
      <c r="C773" s="92"/>
      <c r="D773" s="92"/>
      <c r="E773" s="92"/>
      <c r="F773" s="92"/>
    </row>
    <row r="774" ht="15.75" customHeight="1">
      <c r="A774" s="92"/>
      <c r="B774" s="92"/>
      <c r="C774" s="92"/>
      <c r="D774" s="92"/>
      <c r="E774" s="92"/>
      <c r="F774" s="92"/>
    </row>
    <row r="775" ht="15.75" customHeight="1">
      <c r="A775" s="92"/>
      <c r="B775" s="92"/>
      <c r="C775" s="92"/>
      <c r="D775" s="92"/>
      <c r="E775" s="92"/>
      <c r="F775" s="92"/>
    </row>
    <row r="776" ht="15.75" customHeight="1">
      <c r="A776" s="92"/>
      <c r="B776" s="92"/>
      <c r="C776" s="92"/>
      <c r="D776" s="92"/>
      <c r="E776" s="92"/>
      <c r="F776" s="92"/>
    </row>
    <row r="777" ht="15.75" customHeight="1">
      <c r="A777" s="92"/>
      <c r="B777" s="92"/>
      <c r="C777" s="92"/>
      <c r="D777" s="92"/>
      <c r="E777" s="92"/>
      <c r="F777" s="92"/>
    </row>
    <row r="778" ht="15.75" customHeight="1">
      <c r="A778" s="92"/>
      <c r="B778" s="92"/>
      <c r="C778" s="92"/>
      <c r="D778" s="92"/>
      <c r="E778" s="92"/>
      <c r="F778" s="92"/>
    </row>
    <row r="779" ht="15.75" customHeight="1">
      <c r="A779" s="92"/>
      <c r="B779" s="92"/>
      <c r="C779" s="92"/>
      <c r="D779" s="92"/>
      <c r="E779" s="92"/>
      <c r="F779" s="92"/>
    </row>
    <row r="780" ht="15.75" customHeight="1">
      <c r="A780" s="92"/>
      <c r="B780" s="92"/>
      <c r="C780" s="92"/>
      <c r="D780" s="92"/>
      <c r="E780" s="92"/>
      <c r="F780" s="92"/>
    </row>
    <row r="781" ht="15.75" customHeight="1">
      <c r="A781" s="92"/>
      <c r="B781" s="92"/>
      <c r="C781" s="92"/>
      <c r="D781" s="92"/>
      <c r="E781" s="92"/>
      <c r="F781" s="92"/>
    </row>
    <row r="782" ht="15.75" customHeight="1">
      <c r="A782" s="92"/>
      <c r="B782" s="92"/>
      <c r="C782" s="92"/>
      <c r="D782" s="92"/>
      <c r="E782" s="92"/>
      <c r="F782" s="92"/>
    </row>
    <row r="783" ht="15.75" customHeight="1">
      <c r="A783" s="92"/>
      <c r="B783" s="92"/>
      <c r="C783" s="92"/>
      <c r="D783" s="92"/>
      <c r="E783" s="92"/>
      <c r="F783" s="92"/>
    </row>
    <row r="784" ht="15.75" customHeight="1">
      <c r="A784" s="92"/>
      <c r="B784" s="92"/>
      <c r="C784" s="92"/>
      <c r="D784" s="92"/>
      <c r="E784" s="92"/>
      <c r="F784" s="92"/>
    </row>
    <row r="785" ht="15.75" customHeight="1">
      <c r="A785" s="92"/>
      <c r="B785" s="92"/>
      <c r="C785" s="92"/>
      <c r="D785" s="92"/>
      <c r="E785" s="92"/>
      <c r="F785" s="92"/>
    </row>
    <row r="786" ht="15.75" customHeight="1">
      <c r="A786" s="92"/>
      <c r="B786" s="92"/>
      <c r="C786" s="92"/>
      <c r="D786" s="92"/>
      <c r="E786" s="92"/>
      <c r="F786" s="92"/>
    </row>
    <row r="787" ht="15.75" customHeight="1">
      <c r="A787" s="92"/>
      <c r="B787" s="92"/>
      <c r="C787" s="92"/>
      <c r="D787" s="92"/>
      <c r="E787" s="92"/>
      <c r="F787" s="92"/>
    </row>
    <row r="788" ht="15.75" customHeight="1">
      <c r="A788" s="92"/>
      <c r="B788" s="92"/>
      <c r="C788" s="92"/>
      <c r="D788" s="92"/>
      <c r="E788" s="92"/>
      <c r="F788" s="92"/>
    </row>
    <row r="789" ht="15.75" customHeight="1">
      <c r="A789" s="92"/>
      <c r="B789" s="92"/>
      <c r="C789" s="92"/>
      <c r="D789" s="92"/>
      <c r="E789" s="92"/>
      <c r="F789" s="92"/>
    </row>
    <row r="790" ht="15.75" customHeight="1">
      <c r="A790" s="92"/>
      <c r="B790" s="92"/>
      <c r="C790" s="92"/>
      <c r="D790" s="92"/>
      <c r="E790" s="92"/>
      <c r="F790" s="92"/>
    </row>
    <row r="791" ht="15.75" customHeight="1">
      <c r="A791" s="92"/>
      <c r="B791" s="92"/>
      <c r="C791" s="92"/>
      <c r="D791" s="92"/>
      <c r="E791" s="92"/>
      <c r="F791" s="92"/>
    </row>
    <row r="792" ht="15.75" customHeight="1">
      <c r="A792" s="92"/>
      <c r="B792" s="92"/>
      <c r="C792" s="92"/>
      <c r="D792" s="92"/>
      <c r="E792" s="92"/>
      <c r="F792" s="92"/>
    </row>
    <row r="793" ht="15.75" customHeight="1">
      <c r="A793" s="92"/>
      <c r="B793" s="92"/>
      <c r="C793" s="92"/>
      <c r="D793" s="92"/>
      <c r="E793" s="92"/>
      <c r="F793" s="92"/>
    </row>
    <row r="794" ht="15.75" customHeight="1">
      <c r="A794" s="92"/>
      <c r="B794" s="92"/>
      <c r="C794" s="92"/>
      <c r="D794" s="92"/>
      <c r="E794" s="92"/>
      <c r="F794" s="92"/>
    </row>
    <row r="795" ht="15.75" customHeight="1">
      <c r="A795" s="92"/>
      <c r="B795" s="92"/>
      <c r="C795" s="92"/>
      <c r="D795" s="92"/>
      <c r="E795" s="92"/>
      <c r="F795" s="92"/>
    </row>
    <row r="796" ht="15.75" customHeight="1">
      <c r="A796" s="92"/>
      <c r="B796" s="92"/>
      <c r="C796" s="92"/>
      <c r="D796" s="92"/>
      <c r="E796" s="92"/>
      <c r="F796" s="92"/>
    </row>
    <row r="797" ht="15.75" customHeight="1">
      <c r="A797" s="92"/>
      <c r="B797" s="92"/>
      <c r="C797" s="92"/>
      <c r="D797" s="92"/>
      <c r="E797" s="92"/>
      <c r="F797" s="92"/>
    </row>
    <row r="798" ht="15.75" customHeight="1">
      <c r="A798" s="92"/>
      <c r="B798" s="92"/>
      <c r="C798" s="92"/>
      <c r="D798" s="92"/>
      <c r="E798" s="92"/>
      <c r="F798" s="92"/>
    </row>
    <row r="799" ht="15.75" customHeight="1">
      <c r="A799" s="92"/>
      <c r="B799" s="92"/>
      <c r="C799" s="92"/>
      <c r="D799" s="92"/>
      <c r="E799" s="92"/>
      <c r="F799" s="92"/>
    </row>
    <row r="800" ht="15.75" customHeight="1">
      <c r="A800" s="92"/>
      <c r="B800" s="92"/>
      <c r="C800" s="92"/>
      <c r="D800" s="92"/>
      <c r="E800" s="92"/>
      <c r="F800" s="92"/>
    </row>
    <row r="801" ht="15.75" customHeight="1">
      <c r="A801" s="92"/>
      <c r="B801" s="92"/>
      <c r="C801" s="92"/>
      <c r="D801" s="92"/>
      <c r="E801" s="92"/>
      <c r="F801" s="92"/>
    </row>
    <row r="802" ht="15.75" customHeight="1">
      <c r="A802" s="92"/>
      <c r="B802" s="92"/>
      <c r="C802" s="92"/>
      <c r="D802" s="92"/>
      <c r="E802" s="92"/>
      <c r="F802" s="92"/>
    </row>
    <row r="803" ht="15.75" customHeight="1">
      <c r="A803" s="92"/>
      <c r="B803" s="92"/>
      <c r="C803" s="92"/>
      <c r="D803" s="92"/>
      <c r="E803" s="92"/>
      <c r="F803" s="92"/>
    </row>
    <row r="804" ht="15.75" customHeight="1">
      <c r="A804" s="92"/>
      <c r="B804" s="92"/>
      <c r="C804" s="92"/>
      <c r="D804" s="92"/>
      <c r="E804" s="92"/>
      <c r="F804" s="92"/>
    </row>
    <row r="805" ht="15.75" customHeight="1">
      <c r="A805" s="92"/>
      <c r="B805" s="92"/>
      <c r="C805" s="92"/>
      <c r="D805" s="92"/>
      <c r="E805" s="92"/>
      <c r="F805" s="92"/>
    </row>
    <row r="806" ht="15.75" customHeight="1">
      <c r="A806" s="92"/>
      <c r="B806" s="92"/>
      <c r="C806" s="92"/>
      <c r="D806" s="92"/>
      <c r="E806" s="92"/>
      <c r="F806" s="92"/>
    </row>
    <row r="807" ht="15.75" customHeight="1">
      <c r="A807" s="92"/>
      <c r="B807" s="92"/>
      <c r="C807" s="92"/>
      <c r="D807" s="92"/>
      <c r="E807" s="92"/>
      <c r="F807" s="92"/>
    </row>
    <row r="808" ht="15.75" customHeight="1">
      <c r="A808" s="92"/>
      <c r="B808" s="92"/>
      <c r="C808" s="92"/>
      <c r="D808" s="92"/>
      <c r="E808" s="92"/>
      <c r="F808" s="92"/>
    </row>
    <row r="809" ht="15.75" customHeight="1">
      <c r="A809" s="92"/>
      <c r="B809" s="92"/>
      <c r="C809" s="92"/>
      <c r="D809" s="92"/>
      <c r="E809" s="92"/>
      <c r="F809" s="92"/>
    </row>
    <row r="810" ht="15.75" customHeight="1">
      <c r="A810" s="92"/>
      <c r="B810" s="92"/>
      <c r="C810" s="92"/>
      <c r="D810" s="92"/>
      <c r="E810" s="92"/>
      <c r="F810" s="92"/>
    </row>
    <row r="811" ht="15.75" customHeight="1">
      <c r="A811" s="92"/>
      <c r="B811" s="92"/>
      <c r="C811" s="92"/>
      <c r="D811" s="92"/>
      <c r="E811" s="92"/>
      <c r="F811" s="92"/>
    </row>
    <row r="812" ht="15.75" customHeight="1">
      <c r="A812" s="92"/>
      <c r="B812" s="92"/>
      <c r="C812" s="92"/>
      <c r="D812" s="92"/>
      <c r="E812" s="92"/>
      <c r="F812" s="92"/>
    </row>
    <row r="813" ht="15.75" customHeight="1">
      <c r="A813" s="92"/>
      <c r="B813" s="92"/>
      <c r="C813" s="92"/>
      <c r="D813" s="92"/>
      <c r="E813" s="92"/>
      <c r="F813" s="92"/>
    </row>
    <row r="814" ht="15.75" customHeight="1">
      <c r="A814" s="92"/>
      <c r="B814" s="92"/>
      <c r="C814" s="92"/>
      <c r="D814" s="92"/>
      <c r="E814" s="92"/>
      <c r="F814" s="92"/>
    </row>
    <row r="815" ht="15.75" customHeight="1">
      <c r="A815" s="92"/>
      <c r="B815" s="92"/>
      <c r="C815" s="92"/>
      <c r="D815" s="92"/>
      <c r="E815" s="92"/>
      <c r="F815" s="92"/>
    </row>
    <row r="816" ht="15.75" customHeight="1">
      <c r="A816" s="92"/>
      <c r="B816" s="92"/>
      <c r="C816" s="92"/>
      <c r="D816" s="92"/>
      <c r="E816" s="92"/>
      <c r="F816" s="92"/>
    </row>
    <row r="817" ht="15.75" customHeight="1">
      <c r="A817" s="92"/>
      <c r="B817" s="92"/>
      <c r="C817" s="92"/>
      <c r="D817" s="92"/>
      <c r="E817" s="92"/>
      <c r="F817" s="92"/>
    </row>
    <row r="818" ht="15.75" customHeight="1">
      <c r="A818" s="92"/>
      <c r="B818" s="92"/>
      <c r="C818" s="92"/>
      <c r="D818" s="92"/>
      <c r="E818" s="92"/>
      <c r="F818" s="92"/>
    </row>
    <row r="819" ht="15.75" customHeight="1">
      <c r="A819" s="92"/>
      <c r="B819" s="92"/>
      <c r="C819" s="92"/>
      <c r="D819" s="92"/>
      <c r="E819" s="92"/>
      <c r="F819" s="92"/>
    </row>
    <row r="820" ht="15.75" customHeight="1">
      <c r="A820" s="92"/>
      <c r="B820" s="92"/>
      <c r="C820" s="92"/>
      <c r="D820" s="92"/>
      <c r="E820" s="92"/>
      <c r="F820" s="92"/>
    </row>
    <row r="821" ht="15.75" customHeight="1">
      <c r="A821" s="92"/>
      <c r="B821" s="92"/>
      <c r="C821" s="92"/>
      <c r="D821" s="92"/>
      <c r="E821" s="92"/>
      <c r="F821" s="92"/>
    </row>
    <row r="822" ht="15.75" customHeight="1">
      <c r="A822" s="92"/>
      <c r="B822" s="92"/>
      <c r="C822" s="92"/>
      <c r="D822" s="92"/>
      <c r="E822" s="92"/>
      <c r="F822" s="92"/>
    </row>
    <row r="823" ht="15.75" customHeight="1">
      <c r="A823" s="92"/>
      <c r="B823" s="92"/>
      <c r="C823" s="92"/>
      <c r="D823" s="92"/>
      <c r="E823" s="92"/>
      <c r="F823" s="92"/>
    </row>
    <row r="824" ht="15.75" customHeight="1">
      <c r="A824" s="92"/>
      <c r="B824" s="92"/>
      <c r="C824" s="92"/>
      <c r="D824" s="92"/>
      <c r="E824" s="92"/>
      <c r="F824" s="92"/>
    </row>
    <row r="825" ht="15.75" customHeight="1">
      <c r="A825" s="92"/>
      <c r="B825" s="92"/>
      <c r="C825" s="92"/>
      <c r="D825" s="92"/>
      <c r="E825" s="92"/>
      <c r="F825" s="92"/>
    </row>
    <row r="826" ht="15.75" customHeight="1">
      <c r="A826" s="92"/>
      <c r="B826" s="92"/>
      <c r="C826" s="92"/>
      <c r="D826" s="92"/>
      <c r="E826" s="92"/>
      <c r="F826" s="92"/>
    </row>
    <row r="827" ht="15.75" customHeight="1">
      <c r="A827" s="92"/>
      <c r="B827" s="92"/>
      <c r="C827" s="92"/>
      <c r="D827" s="92"/>
      <c r="E827" s="92"/>
      <c r="F827" s="92"/>
    </row>
    <row r="828" ht="15.75" customHeight="1">
      <c r="A828" s="92"/>
      <c r="B828" s="92"/>
      <c r="C828" s="92"/>
      <c r="D828" s="92"/>
      <c r="E828" s="92"/>
      <c r="F828" s="92"/>
    </row>
    <row r="829" ht="15.75" customHeight="1">
      <c r="A829" s="92"/>
      <c r="B829" s="92"/>
      <c r="C829" s="92"/>
      <c r="D829" s="92"/>
      <c r="E829" s="92"/>
      <c r="F829" s="92"/>
    </row>
    <row r="830" ht="15.75" customHeight="1">
      <c r="A830" s="92"/>
      <c r="B830" s="92"/>
      <c r="C830" s="92"/>
      <c r="D830" s="92"/>
      <c r="E830" s="92"/>
      <c r="F830" s="92"/>
    </row>
    <row r="831" ht="15.75" customHeight="1">
      <c r="A831" s="92"/>
      <c r="B831" s="92"/>
      <c r="C831" s="92"/>
      <c r="D831" s="92"/>
      <c r="E831" s="92"/>
      <c r="F831" s="92"/>
    </row>
    <row r="832" ht="15.75" customHeight="1">
      <c r="A832" s="92"/>
      <c r="B832" s="92"/>
      <c r="C832" s="92"/>
      <c r="D832" s="92"/>
      <c r="E832" s="92"/>
      <c r="F832" s="92"/>
    </row>
    <row r="833" ht="15.75" customHeight="1">
      <c r="A833" s="92"/>
      <c r="B833" s="92"/>
      <c r="C833" s="92"/>
      <c r="D833" s="92"/>
      <c r="E833" s="92"/>
      <c r="F833" s="92"/>
    </row>
    <row r="834" ht="15.75" customHeight="1">
      <c r="A834" s="92"/>
      <c r="B834" s="92"/>
      <c r="C834" s="92"/>
      <c r="D834" s="92"/>
      <c r="E834" s="92"/>
      <c r="F834" s="92"/>
    </row>
    <row r="835" ht="15.75" customHeight="1">
      <c r="A835" s="92"/>
      <c r="B835" s="92"/>
      <c r="C835" s="92"/>
      <c r="D835" s="92"/>
      <c r="E835" s="92"/>
      <c r="F835" s="92"/>
    </row>
    <row r="836" ht="15.75" customHeight="1">
      <c r="A836" s="92"/>
      <c r="B836" s="92"/>
      <c r="C836" s="92"/>
      <c r="D836" s="92"/>
      <c r="E836" s="92"/>
      <c r="F836" s="92"/>
    </row>
    <row r="837" ht="15.75" customHeight="1">
      <c r="A837" s="92"/>
      <c r="B837" s="92"/>
      <c r="C837" s="92"/>
      <c r="D837" s="92"/>
      <c r="E837" s="92"/>
      <c r="F837" s="92"/>
    </row>
    <row r="838" ht="15.75" customHeight="1">
      <c r="A838" s="92"/>
      <c r="B838" s="92"/>
      <c r="C838" s="92"/>
      <c r="D838" s="92"/>
      <c r="E838" s="92"/>
      <c r="F838" s="92"/>
    </row>
    <row r="839" ht="15.75" customHeight="1">
      <c r="A839" s="92"/>
      <c r="B839" s="92"/>
      <c r="C839" s="92"/>
      <c r="D839" s="92"/>
      <c r="E839" s="92"/>
      <c r="F839" s="92"/>
    </row>
    <row r="840" ht="15.75" customHeight="1">
      <c r="A840" s="92"/>
      <c r="B840" s="92"/>
      <c r="C840" s="92"/>
      <c r="D840" s="92"/>
      <c r="E840" s="92"/>
      <c r="F840" s="92"/>
    </row>
    <row r="841" ht="15.75" customHeight="1">
      <c r="A841" s="92"/>
      <c r="B841" s="92"/>
      <c r="C841" s="92"/>
      <c r="D841" s="92"/>
      <c r="E841" s="92"/>
      <c r="F841" s="92"/>
    </row>
    <row r="842" ht="15.75" customHeight="1">
      <c r="A842" s="92"/>
      <c r="B842" s="92"/>
      <c r="C842" s="92"/>
      <c r="D842" s="92"/>
      <c r="E842" s="92"/>
      <c r="F842" s="92"/>
    </row>
    <row r="843" ht="15.75" customHeight="1">
      <c r="A843" s="92"/>
      <c r="B843" s="92"/>
      <c r="C843" s="92"/>
      <c r="D843" s="92"/>
      <c r="E843" s="92"/>
      <c r="F843" s="92"/>
    </row>
    <row r="844" ht="15.75" customHeight="1">
      <c r="A844" s="92"/>
      <c r="B844" s="92"/>
      <c r="C844" s="92"/>
      <c r="D844" s="92"/>
      <c r="E844" s="92"/>
      <c r="F844" s="92"/>
    </row>
    <row r="845" ht="15.75" customHeight="1">
      <c r="A845" s="92"/>
      <c r="B845" s="92"/>
      <c r="C845" s="92"/>
      <c r="D845" s="92"/>
      <c r="E845" s="92"/>
      <c r="F845" s="92"/>
    </row>
    <row r="846" ht="15.75" customHeight="1">
      <c r="A846" s="92"/>
      <c r="B846" s="92"/>
      <c r="C846" s="92"/>
      <c r="D846" s="92"/>
      <c r="E846" s="92"/>
      <c r="F846" s="92"/>
    </row>
    <row r="847" ht="15.75" customHeight="1">
      <c r="A847" s="92"/>
      <c r="B847" s="92"/>
      <c r="C847" s="92"/>
      <c r="D847" s="92"/>
      <c r="E847" s="92"/>
      <c r="F847" s="92"/>
    </row>
    <row r="848" ht="15.75" customHeight="1">
      <c r="A848" s="92"/>
      <c r="B848" s="92"/>
      <c r="C848" s="92"/>
      <c r="D848" s="92"/>
      <c r="E848" s="92"/>
      <c r="F848" s="92"/>
    </row>
    <row r="849" ht="15.75" customHeight="1">
      <c r="A849" s="92"/>
      <c r="B849" s="92"/>
      <c r="C849" s="92"/>
      <c r="D849" s="92"/>
      <c r="E849" s="92"/>
      <c r="F849" s="92"/>
    </row>
    <row r="850" ht="15.75" customHeight="1">
      <c r="A850" s="92"/>
      <c r="B850" s="92"/>
      <c r="C850" s="92"/>
      <c r="D850" s="92"/>
      <c r="E850" s="92"/>
      <c r="F850" s="92"/>
    </row>
    <row r="851" ht="15.75" customHeight="1">
      <c r="A851" s="92"/>
      <c r="B851" s="92"/>
      <c r="C851" s="92"/>
      <c r="D851" s="92"/>
      <c r="E851" s="92"/>
      <c r="F851" s="92"/>
    </row>
    <row r="852" ht="15.75" customHeight="1">
      <c r="A852" s="92"/>
      <c r="B852" s="92"/>
      <c r="C852" s="92"/>
      <c r="D852" s="92"/>
      <c r="E852" s="92"/>
      <c r="F852" s="92"/>
    </row>
    <row r="853" ht="15.75" customHeight="1">
      <c r="A853" s="92"/>
      <c r="B853" s="92"/>
      <c r="C853" s="92"/>
      <c r="D853" s="92"/>
      <c r="E853" s="92"/>
      <c r="F853" s="92"/>
    </row>
    <row r="854" ht="15.75" customHeight="1">
      <c r="A854" s="92"/>
      <c r="B854" s="92"/>
      <c r="C854" s="92"/>
      <c r="D854" s="92"/>
      <c r="E854" s="92"/>
      <c r="F854" s="92"/>
    </row>
    <row r="855" ht="15.75" customHeight="1">
      <c r="A855" s="92"/>
      <c r="B855" s="92"/>
      <c r="C855" s="92"/>
      <c r="D855" s="92"/>
      <c r="E855" s="92"/>
      <c r="F855" s="92"/>
    </row>
    <row r="856" ht="15.75" customHeight="1">
      <c r="A856" s="92"/>
      <c r="B856" s="92"/>
      <c r="C856" s="92"/>
      <c r="D856" s="92"/>
      <c r="E856" s="92"/>
      <c r="F856" s="92"/>
    </row>
    <row r="857" ht="15.75" customHeight="1">
      <c r="A857" s="92"/>
      <c r="B857" s="92"/>
      <c r="C857" s="92"/>
      <c r="D857" s="92"/>
      <c r="E857" s="92"/>
      <c r="F857" s="92"/>
    </row>
    <row r="858" ht="15.75" customHeight="1">
      <c r="A858" s="92"/>
      <c r="B858" s="92"/>
      <c r="C858" s="92"/>
      <c r="D858" s="92"/>
      <c r="E858" s="92"/>
      <c r="F858" s="92"/>
    </row>
    <row r="859" ht="15.75" customHeight="1">
      <c r="A859" s="92"/>
      <c r="B859" s="92"/>
      <c r="C859" s="92"/>
      <c r="D859" s="92"/>
      <c r="E859" s="92"/>
      <c r="F859" s="92"/>
    </row>
    <row r="860" ht="15.75" customHeight="1">
      <c r="A860" s="92"/>
      <c r="B860" s="92"/>
      <c r="C860" s="92"/>
      <c r="D860" s="92"/>
      <c r="E860" s="92"/>
      <c r="F860" s="92"/>
    </row>
    <row r="861" ht="15.75" customHeight="1">
      <c r="A861" s="92"/>
      <c r="B861" s="92"/>
      <c r="C861" s="92"/>
      <c r="D861" s="92"/>
      <c r="E861" s="92"/>
      <c r="F861" s="92"/>
    </row>
    <row r="862" ht="15.75" customHeight="1">
      <c r="A862" s="92"/>
      <c r="B862" s="92"/>
      <c r="C862" s="92"/>
      <c r="D862" s="92"/>
      <c r="E862" s="92"/>
      <c r="F862" s="92"/>
    </row>
    <row r="863" ht="15.75" customHeight="1">
      <c r="A863" s="92"/>
      <c r="B863" s="92"/>
      <c r="C863" s="92"/>
      <c r="D863" s="92"/>
      <c r="E863" s="92"/>
      <c r="F863" s="92"/>
    </row>
    <row r="864" ht="15.75" customHeight="1">
      <c r="A864" s="92"/>
      <c r="B864" s="92"/>
      <c r="C864" s="92"/>
      <c r="D864" s="92"/>
      <c r="E864" s="92"/>
      <c r="F864" s="92"/>
    </row>
    <row r="865" ht="15.75" customHeight="1">
      <c r="A865" s="92"/>
      <c r="B865" s="92"/>
      <c r="C865" s="92"/>
      <c r="D865" s="92"/>
      <c r="E865" s="92"/>
      <c r="F865" s="92"/>
    </row>
    <row r="866" ht="15.75" customHeight="1">
      <c r="A866" s="92"/>
      <c r="B866" s="92"/>
      <c r="C866" s="92"/>
      <c r="D866" s="92"/>
      <c r="E866" s="92"/>
      <c r="F866" s="92"/>
    </row>
    <row r="867" ht="15.75" customHeight="1">
      <c r="A867" s="92"/>
      <c r="B867" s="92"/>
      <c r="C867" s="92"/>
      <c r="D867" s="92"/>
      <c r="E867" s="92"/>
      <c r="F867" s="92"/>
    </row>
    <row r="868" ht="15.75" customHeight="1">
      <c r="A868" s="92"/>
      <c r="B868" s="92"/>
      <c r="C868" s="92"/>
      <c r="D868" s="92"/>
      <c r="E868" s="92"/>
      <c r="F868" s="92"/>
    </row>
    <row r="869" ht="15.75" customHeight="1">
      <c r="A869" s="92"/>
      <c r="B869" s="92"/>
      <c r="C869" s="92"/>
      <c r="D869" s="92"/>
      <c r="E869" s="92"/>
      <c r="F869" s="92"/>
    </row>
    <row r="870" ht="15.75" customHeight="1">
      <c r="A870" s="92"/>
      <c r="B870" s="92"/>
      <c r="C870" s="92"/>
      <c r="D870" s="92"/>
      <c r="E870" s="92"/>
      <c r="F870" s="92"/>
    </row>
    <row r="871" ht="15.75" customHeight="1">
      <c r="A871" s="92"/>
      <c r="B871" s="92"/>
      <c r="C871" s="92"/>
      <c r="D871" s="92"/>
      <c r="E871" s="92"/>
      <c r="F871" s="92"/>
    </row>
    <row r="872" ht="15.75" customHeight="1">
      <c r="A872" s="92"/>
      <c r="B872" s="92"/>
      <c r="C872" s="92"/>
      <c r="D872" s="92"/>
      <c r="E872" s="92"/>
      <c r="F872" s="92"/>
    </row>
    <row r="873" ht="15.75" customHeight="1">
      <c r="A873" s="92"/>
      <c r="B873" s="92"/>
      <c r="C873" s="92"/>
      <c r="D873" s="92"/>
      <c r="E873" s="92"/>
      <c r="F873" s="92"/>
    </row>
    <row r="874" ht="15.75" customHeight="1">
      <c r="A874" s="92"/>
      <c r="B874" s="92"/>
      <c r="C874" s="92"/>
      <c r="D874" s="92"/>
      <c r="E874" s="92"/>
      <c r="F874" s="92"/>
    </row>
    <row r="875" ht="15.75" customHeight="1">
      <c r="A875" s="92"/>
      <c r="B875" s="92"/>
      <c r="C875" s="92"/>
      <c r="D875" s="92"/>
      <c r="E875" s="92"/>
      <c r="F875" s="92"/>
    </row>
    <row r="876" ht="15.75" customHeight="1">
      <c r="A876" s="92"/>
      <c r="B876" s="92"/>
      <c r="C876" s="92"/>
      <c r="D876" s="92"/>
      <c r="E876" s="92"/>
      <c r="F876" s="92"/>
    </row>
    <row r="877" ht="15.75" customHeight="1">
      <c r="A877" s="92"/>
      <c r="B877" s="92"/>
      <c r="C877" s="92"/>
      <c r="D877" s="92"/>
      <c r="E877" s="92"/>
      <c r="F877" s="92"/>
    </row>
    <row r="878" ht="15.75" customHeight="1">
      <c r="A878" s="92"/>
      <c r="B878" s="92"/>
      <c r="C878" s="92"/>
      <c r="D878" s="92"/>
      <c r="E878" s="92"/>
      <c r="F878" s="92"/>
    </row>
    <row r="879" ht="15.75" customHeight="1">
      <c r="A879" s="92"/>
      <c r="B879" s="92"/>
      <c r="C879" s="92"/>
      <c r="D879" s="92"/>
      <c r="E879" s="92"/>
      <c r="F879" s="92"/>
    </row>
    <row r="880" ht="15.75" customHeight="1">
      <c r="A880" s="92"/>
      <c r="B880" s="92"/>
      <c r="C880" s="92"/>
      <c r="D880" s="92"/>
      <c r="E880" s="92"/>
      <c r="F880" s="92"/>
    </row>
    <row r="881" ht="15.75" customHeight="1">
      <c r="A881" s="92"/>
      <c r="B881" s="92"/>
      <c r="C881" s="92"/>
      <c r="D881" s="92"/>
      <c r="E881" s="92"/>
      <c r="F881" s="92"/>
    </row>
    <row r="882" ht="15.75" customHeight="1">
      <c r="A882" s="92"/>
      <c r="B882" s="92"/>
      <c r="C882" s="92"/>
      <c r="D882" s="92"/>
      <c r="E882" s="92"/>
      <c r="F882" s="92"/>
    </row>
    <row r="883" ht="15.75" customHeight="1">
      <c r="A883" s="92"/>
      <c r="B883" s="92"/>
      <c r="C883" s="92"/>
      <c r="D883" s="92"/>
      <c r="E883" s="92"/>
      <c r="F883" s="92"/>
    </row>
    <row r="884" ht="15.75" customHeight="1">
      <c r="A884" s="92"/>
      <c r="B884" s="92"/>
      <c r="C884" s="92"/>
      <c r="D884" s="92"/>
      <c r="E884" s="92"/>
      <c r="F884" s="92"/>
    </row>
    <row r="885" ht="15.75" customHeight="1">
      <c r="A885" s="92"/>
      <c r="B885" s="92"/>
      <c r="C885" s="92"/>
      <c r="D885" s="92"/>
      <c r="E885" s="92"/>
      <c r="F885" s="92"/>
    </row>
    <row r="886" ht="15.75" customHeight="1">
      <c r="A886" s="92"/>
      <c r="B886" s="92"/>
      <c r="C886" s="92"/>
      <c r="D886" s="92"/>
      <c r="E886" s="92"/>
      <c r="F886" s="92"/>
    </row>
    <row r="887" ht="15.75" customHeight="1">
      <c r="A887" s="92"/>
      <c r="B887" s="92"/>
      <c r="C887" s="92"/>
      <c r="D887" s="92"/>
      <c r="E887" s="92"/>
      <c r="F887" s="92"/>
    </row>
    <row r="888" ht="15.75" customHeight="1">
      <c r="A888" s="92"/>
      <c r="B888" s="92"/>
      <c r="C888" s="92"/>
      <c r="D888" s="92"/>
      <c r="E888" s="92"/>
      <c r="F888" s="92"/>
    </row>
    <row r="889" ht="15.75" customHeight="1">
      <c r="A889" s="92"/>
      <c r="B889" s="92"/>
      <c r="C889" s="92"/>
      <c r="D889" s="92"/>
      <c r="E889" s="92"/>
      <c r="F889" s="92"/>
    </row>
    <row r="890" ht="15.75" customHeight="1">
      <c r="A890" s="92"/>
      <c r="B890" s="92"/>
      <c r="C890" s="92"/>
      <c r="D890" s="92"/>
      <c r="E890" s="92"/>
      <c r="F890" s="92"/>
    </row>
    <row r="891" ht="15.75" customHeight="1">
      <c r="A891" s="92"/>
      <c r="B891" s="92"/>
      <c r="C891" s="92"/>
      <c r="D891" s="92"/>
      <c r="E891" s="92"/>
      <c r="F891" s="92"/>
    </row>
    <row r="892" ht="15.75" customHeight="1">
      <c r="A892" s="92"/>
      <c r="B892" s="92"/>
      <c r="C892" s="92"/>
      <c r="D892" s="92"/>
      <c r="E892" s="92"/>
      <c r="F892" s="92"/>
    </row>
    <row r="893" ht="15.75" customHeight="1">
      <c r="A893" s="92"/>
      <c r="B893" s="92"/>
      <c r="C893" s="92"/>
      <c r="D893" s="92"/>
      <c r="E893" s="92"/>
      <c r="F893" s="92"/>
    </row>
    <row r="894" ht="15.75" customHeight="1">
      <c r="A894" s="92"/>
      <c r="B894" s="92"/>
      <c r="C894" s="92"/>
      <c r="D894" s="92"/>
      <c r="E894" s="92"/>
      <c r="F894" s="92"/>
    </row>
    <row r="895" ht="15.75" customHeight="1">
      <c r="A895" s="92"/>
      <c r="B895" s="92"/>
      <c r="C895" s="92"/>
      <c r="D895" s="92"/>
      <c r="E895" s="92"/>
      <c r="F895" s="92"/>
    </row>
    <row r="896" ht="15.75" customHeight="1">
      <c r="A896" s="92"/>
      <c r="B896" s="92"/>
      <c r="C896" s="92"/>
      <c r="D896" s="92"/>
      <c r="E896" s="92"/>
      <c r="F896" s="92"/>
    </row>
    <row r="897" ht="15.75" customHeight="1">
      <c r="A897" s="92"/>
      <c r="B897" s="92"/>
      <c r="C897" s="92"/>
      <c r="D897" s="92"/>
      <c r="E897" s="92"/>
      <c r="F897" s="92"/>
    </row>
    <row r="898" ht="15.75" customHeight="1">
      <c r="A898" s="92"/>
      <c r="B898" s="92"/>
      <c r="C898" s="92"/>
      <c r="D898" s="92"/>
      <c r="E898" s="92"/>
      <c r="F898" s="92"/>
    </row>
    <row r="899" ht="15.75" customHeight="1">
      <c r="A899" s="92"/>
      <c r="B899" s="92"/>
      <c r="C899" s="92"/>
      <c r="D899" s="92"/>
      <c r="E899" s="92"/>
      <c r="F899" s="92"/>
    </row>
    <row r="900" ht="15.75" customHeight="1">
      <c r="A900" s="92"/>
      <c r="B900" s="92"/>
      <c r="C900" s="92"/>
      <c r="D900" s="92"/>
      <c r="E900" s="92"/>
      <c r="F900" s="92"/>
    </row>
    <row r="901" ht="15.75" customHeight="1">
      <c r="A901" s="92"/>
      <c r="B901" s="92"/>
      <c r="C901" s="92"/>
      <c r="D901" s="92"/>
      <c r="E901" s="92"/>
      <c r="F901" s="92"/>
    </row>
    <row r="902" ht="15.75" customHeight="1">
      <c r="A902" s="92"/>
      <c r="B902" s="92"/>
      <c r="C902" s="92"/>
      <c r="D902" s="92"/>
      <c r="E902" s="92"/>
      <c r="F902" s="92"/>
    </row>
    <row r="903" ht="15.75" customHeight="1">
      <c r="A903" s="92"/>
      <c r="B903" s="92"/>
      <c r="C903" s="92"/>
      <c r="D903" s="92"/>
      <c r="E903" s="92"/>
      <c r="F903" s="92"/>
    </row>
    <row r="904" ht="15.75" customHeight="1">
      <c r="A904" s="92"/>
      <c r="B904" s="92"/>
      <c r="C904" s="92"/>
      <c r="D904" s="92"/>
      <c r="E904" s="92"/>
      <c r="F904" s="92"/>
    </row>
    <row r="905" ht="15.75" customHeight="1">
      <c r="A905" s="92"/>
      <c r="B905" s="92"/>
      <c r="C905" s="92"/>
      <c r="D905" s="92"/>
      <c r="E905" s="92"/>
      <c r="F905" s="92"/>
    </row>
    <row r="906" ht="15.75" customHeight="1">
      <c r="A906" s="92"/>
      <c r="B906" s="92"/>
      <c r="C906" s="92"/>
      <c r="D906" s="92"/>
      <c r="E906" s="92"/>
      <c r="F906" s="92"/>
    </row>
    <row r="907" ht="15.75" customHeight="1">
      <c r="A907" s="92"/>
      <c r="B907" s="92"/>
      <c r="C907" s="92"/>
      <c r="D907" s="92"/>
      <c r="E907" s="92"/>
      <c r="F907" s="92"/>
    </row>
    <row r="908" ht="15.75" customHeight="1">
      <c r="A908" s="92"/>
      <c r="B908" s="92"/>
      <c r="C908" s="92"/>
      <c r="D908" s="92"/>
      <c r="E908" s="92"/>
      <c r="F908" s="92"/>
    </row>
    <row r="909" ht="15.75" customHeight="1">
      <c r="A909" s="92"/>
      <c r="B909" s="92"/>
      <c r="C909" s="92"/>
      <c r="D909" s="92"/>
      <c r="E909" s="92"/>
      <c r="F909" s="92"/>
    </row>
    <row r="910" ht="15.75" customHeight="1">
      <c r="A910" s="92"/>
      <c r="B910" s="92"/>
      <c r="C910" s="92"/>
      <c r="D910" s="92"/>
      <c r="E910" s="92"/>
      <c r="F910" s="92"/>
    </row>
    <row r="911" ht="15.75" customHeight="1">
      <c r="A911" s="92"/>
      <c r="B911" s="92"/>
      <c r="C911" s="92"/>
      <c r="D911" s="92"/>
      <c r="E911" s="92"/>
      <c r="F911" s="92"/>
    </row>
    <row r="912" ht="15.75" customHeight="1">
      <c r="A912" s="92"/>
      <c r="B912" s="92"/>
      <c r="C912" s="92"/>
      <c r="D912" s="92"/>
      <c r="E912" s="92"/>
      <c r="F912" s="92"/>
    </row>
    <row r="913" ht="15.75" customHeight="1">
      <c r="A913" s="92"/>
      <c r="B913" s="92"/>
      <c r="C913" s="92"/>
      <c r="D913" s="92"/>
      <c r="E913" s="92"/>
      <c r="F913" s="92"/>
    </row>
    <row r="914" ht="15.75" customHeight="1">
      <c r="A914" s="92"/>
      <c r="B914" s="92"/>
      <c r="C914" s="92"/>
      <c r="D914" s="92"/>
      <c r="E914" s="92"/>
      <c r="F914" s="92"/>
    </row>
    <row r="915" ht="15.75" customHeight="1">
      <c r="A915" s="92"/>
      <c r="B915" s="92"/>
      <c r="C915" s="92"/>
      <c r="D915" s="92"/>
      <c r="E915" s="92"/>
      <c r="F915" s="92"/>
    </row>
    <row r="916" ht="15.75" customHeight="1">
      <c r="A916" s="92"/>
      <c r="B916" s="92"/>
      <c r="C916" s="92"/>
      <c r="D916" s="92"/>
      <c r="E916" s="92"/>
      <c r="F916" s="92"/>
    </row>
    <row r="917" ht="15.75" customHeight="1">
      <c r="A917" s="92"/>
      <c r="B917" s="92"/>
      <c r="C917" s="92"/>
      <c r="D917" s="92"/>
      <c r="E917" s="92"/>
      <c r="F917" s="92"/>
    </row>
    <row r="918" ht="15.75" customHeight="1">
      <c r="A918" s="92"/>
      <c r="B918" s="92"/>
      <c r="C918" s="92"/>
      <c r="D918" s="92"/>
      <c r="E918" s="92"/>
      <c r="F918" s="92"/>
    </row>
    <row r="919" ht="15.75" customHeight="1">
      <c r="A919" s="92"/>
      <c r="B919" s="92"/>
      <c r="C919" s="92"/>
      <c r="D919" s="92"/>
      <c r="E919" s="92"/>
      <c r="F919" s="92"/>
    </row>
    <row r="920" ht="15.75" customHeight="1">
      <c r="A920" s="92"/>
      <c r="B920" s="92"/>
      <c r="C920" s="92"/>
      <c r="D920" s="92"/>
      <c r="E920" s="92"/>
      <c r="F920" s="92"/>
    </row>
    <row r="921" ht="15.75" customHeight="1">
      <c r="A921" s="92"/>
      <c r="B921" s="92"/>
      <c r="C921" s="92"/>
      <c r="D921" s="92"/>
      <c r="E921" s="92"/>
      <c r="F921" s="92"/>
    </row>
    <row r="922" ht="15.75" customHeight="1">
      <c r="A922" s="92"/>
      <c r="B922" s="92"/>
      <c r="C922" s="92"/>
      <c r="D922" s="92"/>
      <c r="E922" s="92"/>
      <c r="F922" s="92"/>
    </row>
    <row r="923" ht="15.75" customHeight="1">
      <c r="A923" s="92"/>
      <c r="B923" s="92"/>
      <c r="C923" s="92"/>
      <c r="D923" s="92"/>
      <c r="E923" s="92"/>
      <c r="F923" s="92"/>
    </row>
    <row r="924" ht="15.75" customHeight="1">
      <c r="A924" s="92"/>
      <c r="B924" s="92"/>
      <c r="C924" s="92"/>
      <c r="D924" s="92"/>
      <c r="E924" s="92"/>
      <c r="F924" s="92"/>
    </row>
    <row r="925" ht="15.75" customHeight="1">
      <c r="A925" s="92"/>
      <c r="B925" s="92"/>
      <c r="C925" s="92"/>
      <c r="D925" s="92"/>
      <c r="E925" s="92"/>
      <c r="F925" s="92"/>
    </row>
    <row r="926" ht="15.75" customHeight="1">
      <c r="A926" s="92"/>
      <c r="B926" s="92"/>
      <c r="C926" s="92"/>
      <c r="D926" s="92"/>
      <c r="E926" s="92"/>
      <c r="F926" s="92"/>
    </row>
    <row r="927" ht="15.75" customHeight="1">
      <c r="A927" s="92"/>
      <c r="B927" s="92"/>
      <c r="C927" s="92"/>
      <c r="D927" s="92"/>
      <c r="E927" s="92"/>
      <c r="F927" s="92"/>
    </row>
    <row r="928" ht="15.75" customHeight="1">
      <c r="A928" s="92"/>
      <c r="B928" s="92"/>
      <c r="C928" s="92"/>
      <c r="D928" s="92"/>
      <c r="E928" s="92"/>
      <c r="F928" s="92"/>
    </row>
    <row r="929" ht="15.75" customHeight="1">
      <c r="A929" s="92"/>
      <c r="B929" s="92"/>
      <c r="C929" s="92"/>
      <c r="D929" s="92"/>
      <c r="E929" s="92"/>
      <c r="F929" s="92"/>
    </row>
    <row r="930" ht="15.75" customHeight="1">
      <c r="A930" s="92"/>
      <c r="B930" s="92"/>
      <c r="C930" s="92"/>
      <c r="D930" s="92"/>
      <c r="E930" s="92"/>
      <c r="F930" s="92"/>
    </row>
    <row r="931" ht="15.75" customHeight="1">
      <c r="A931" s="92"/>
      <c r="B931" s="92"/>
      <c r="C931" s="92"/>
      <c r="D931" s="92"/>
      <c r="E931" s="92"/>
      <c r="F931" s="92"/>
    </row>
    <row r="932" ht="15.75" customHeight="1">
      <c r="A932" s="92"/>
      <c r="B932" s="92"/>
      <c r="C932" s="92"/>
      <c r="D932" s="92"/>
      <c r="E932" s="92"/>
      <c r="F932" s="92"/>
    </row>
    <row r="933" ht="15.75" customHeight="1">
      <c r="A933" s="92"/>
      <c r="B933" s="92"/>
      <c r="C933" s="92"/>
      <c r="D933" s="92"/>
      <c r="E933" s="92"/>
      <c r="F933" s="92"/>
    </row>
    <row r="934" ht="15.75" customHeight="1">
      <c r="A934" s="92"/>
      <c r="B934" s="92"/>
      <c r="C934" s="92"/>
      <c r="D934" s="92"/>
      <c r="E934" s="92"/>
      <c r="F934" s="92"/>
    </row>
    <row r="935" ht="15.75" customHeight="1">
      <c r="A935" s="92"/>
      <c r="B935" s="92"/>
      <c r="C935" s="92"/>
      <c r="D935" s="92"/>
      <c r="E935" s="92"/>
      <c r="F935" s="92"/>
    </row>
    <row r="936" ht="15.75" customHeight="1">
      <c r="A936" s="92"/>
      <c r="B936" s="92"/>
      <c r="C936" s="92"/>
      <c r="D936" s="92"/>
      <c r="E936" s="92"/>
      <c r="F936" s="92"/>
    </row>
    <row r="937" ht="15.75" customHeight="1">
      <c r="A937" s="92"/>
      <c r="B937" s="92"/>
      <c r="C937" s="92"/>
      <c r="D937" s="92"/>
      <c r="E937" s="92"/>
      <c r="F937" s="92"/>
    </row>
    <row r="938" ht="15.75" customHeight="1">
      <c r="A938" s="92"/>
      <c r="B938" s="92"/>
      <c r="C938" s="92"/>
      <c r="D938" s="92"/>
      <c r="E938" s="92"/>
      <c r="F938" s="92"/>
    </row>
    <row r="939" ht="15.75" customHeight="1">
      <c r="A939" s="92"/>
      <c r="B939" s="92"/>
      <c r="C939" s="92"/>
      <c r="D939" s="92"/>
      <c r="E939" s="92"/>
      <c r="F939" s="92"/>
    </row>
    <row r="940" ht="15.75" customHeight="1">
      <c r="A940" s="92"/>
      <c r="B940" s="92"/>
      <c r="C940" s="92"/>
      <c r="D940" s="92"/>
      <c r="E940" s="92"/>
      <c r="F940" s="92"/>
    </row>
    <row r="941" ht="15.75" customHeight="1">
      <c r="A941" s="92"/>
      <c r="B941" s="92"/>
      <c r="C941" s="92"/>
      <c r="D941" s="92"/>
      <c r="E941" s="92"/>
      <c r="F941" s="92"/>
    </row>
    <row r="942" ht="15.75" customHeight="1">
      <c r="A942" s="92"/>
      <c r="B942" s="92"/>
      <c r="C942" s="92"/>
      <c r="D942" s="92"/>
      <c r="E942" s="92"/>
      <c r="F942" s="92"/>
    </row>
    <row r="943" ht="15.75" customHeight="1">
      <c r="A943" s="92"/>
      <c r="B943" s="92"/>
      <c r="C943" s="92"/>
      <c r="D943" s="92"/>
      <c r="E943" s="92"/>
      <c r="F943" s="92"/>
    </row>
    <row r="944" ht="15.75" customHeight="1">
      <c r="A944" s="92"/>
      <c r="B944" s="92"/>
      <c r="C944" s="92"/>
      <c r="D944" s="92"/>
      <c r="E944" s="92"/>
      <c r="F944" s="92"/>
    </row>
    <row r="945" ht="15.75" customHeight="1">
      <c r="A945" s="92"/>
      <c r="B945" s="92"/>
      <c r="C945" s="92"/>
      <c r="D945" s="92"/>
      <c r="E945" s="92"/>
      <c r="F945" s="92"/>
    </row>
    <row r="946" ht="15.75" customHeight="1">
      <c r="A946" s="92"/>
      <c r="B946" s="92"/>
      <c r="C946" s="92"/>
      <c r="D946" s="92"/>
      <c r="E946" s="92"/>
      <c r="F946" s="92"/>
    </row>
    <row r="947" ht="15.75" customHeight="1">
      <c r="A947" s="92"/>
      <c r="B947" s="92"/>
      <c r="C947" s="92"/>
      <c r="D947" s="92"/>
      <c r="E947" s="92"/>
      <c r="F947" s="92"/>
    </row>
    <row r="948" ht="15.75" customHeight="1">
      <c r="A948" s="92"/>
      <c r="B948" s="92"/>
      <c r="C948" s="92"/>
      <c r="D948" s="92"/>
      <c r="E948" s="92"/>
      <c r="F948" s="92"/>
    </row>
    <row r="949" ht="15.75" customHeight="1">
      <c r="A949" s="92"/>
      <c r="B949" s="92"/>
      <c r="C949" s="92"/>
      <c r="D949" s="92"/>
      <c r="E949" s="92"/>
      <c r="F949" s="92"/>
    </row>
    <row r="950" ht="15.75" customHeight="1">
      <c r="A950" s="92"/>
      <c r="B950" s="92"/>
      <c r="C950" s="92"/>
      <c r="D950" s="92"/>
      <c r="E950" s="92"/>
      <c r="F950" s="92"/>
    </row>
    <row r="951" ht="15.75" customHeight="1">
      <c r="A951" s="92"/>
      <c r="B951" s="92"/>
      <c r="C951" s="92"/>
      <c r="D951" s="92"/>
      <c r="E951" s="92"/>
      <c r="F951" s="92"/>
    </row>
    <row r="952" ht="15.75" customHeight="1">
      <c r="A952" s="92"/>
      <c r="B952" s="92"/>
      <c r="C952" s="92"/>
      <c r="D952" s="92"/>
      <c r="E952" s="92"/>
      <c r="F952" s="92"/>
    </row>
    <row r="953" ht="15.75" customHeight="1">
      <c r="A953" s="92"/>
      <c r="B953" s="92"/>
      <c r="C953" s="92"/>
      <c r="D953" s="92"/>
      <c r="E953" s="92"/>
      <c r="F953" s="92"/>
    </row>
    <row r="954" ht="15.75" customHeight="1">
      <c r="A954" s="92"/>
      <c r="B954" s="92"/>
      <c r="C954" s="92"/>
      <c r="D954" s="92"/>
      <c r="E954" s="92"/>
      <c r="F954" s="92"/>
    </row>
    <row r="955" ht="15.75" customHeight="1">
      <c r="A955" s="92"/>
      <c r="B955" s="92"/>
      <c r="C955" s="92"/>
      <c r="D955" s="92"/>
      <c r="E955" s="92"/>
      <c r="F955" s="92"/>
    </row>
    <row r="956" ht="15.75" customHeight="1">
      <c r="A956" s="92"/>
      <c r="B956" s="92"/>
      <c r="C956" s="92"/>
      <c r="D956" s="92"/>
      <c r="E956" s="92"/>
      <c r="F956" s="92"/>
    </row>
    <row r="957" ht="15.75" customHeight="1">
      <c r="A957" s="92"/>
      <c r="B957" s="92"/>
      <c r="C957" s="92"/>
      <c r="D957" s="92"/>
      <c r="E957" s="92"/>
      <c r="F957" s="92"/>
    </row>
    <row r="958" ht="15.75" customHeight="1">
      <c r="A958" s="92"/>
      <c r="B958" s="92"/>
      <c r="C958" s="92"/>
      <c r="D958" s="92"/>
      <c r="E958" s="92"/>
      <c r="F958" s="92"/>
    </row>
    <row r="959" ht="15.75" customHeight="1">
      <c r="A959" s="92"/>
      <c r="B959" s="92"/>
      <c r="C959" s="92"/>
      <c r="D959" s="92"/>
      <c r="E959" s="92"/>
      <c r="F959" s="92"/>
    </row>
    <row r="960" ht="15.75" customHeight="1">
      <c r="A960" s="92"/>
      <c r="B960" s="92"/>
      <c r="C960" s="92"/>
      <c r="D960" s="92"/>
      <c r="E960" s="92"/>
      <c r="F960" s="92"/>
    </row>
    <row r="961" ht="15.75" customHeight="1">
      <c r="A961" s="92"/>
      <c r="B961" s="92"/>
      <c r="C961" s="92"/>
      <c r="D961" s="92"/>
      <c r="E961" s="92"/>
      <c r="F961" s="92"/>
    </row>
    <row r="962" ht="15.75" customHeight="1">
      <c r="A962" s="92"/>
      <c r="B962" s="92"/>
      <c r="C962" s="92"/>
      <c r="D962" s="92"/>
      <c r="E962" s="92"/>
      <c r="F962" s="92"/>
    </row>
    <row r="963" ht="15.75" customHeight="1">
      <c r="A963" s="92"/>
      <c r="B963" s="92"/>
      <c r="C963" s="92"/>
      <c r="D963" s="92"/>
      <c r="E963" s="92"/>
      <c r="F963" s="92"/>
    </row>
    <row r="964" ht="15.75" customHeight="1">
      <c r="A964" s="92"/>
      <c r="B964" s="92"/>
      <c r="C964" s="92"/>
      <c r="D964" s="92"/>
      <c r="E964" s="92"/>
      <c r="F964" s="92"/>
    </row>
    <row r="965" ht="15.75" customHeight="1">
      <c r="A965" s="92"/>
      <c r="B965" s="92"/>
      <c r="C965" s="92"/>
      <c r="D965" s="92"/>
      <c r="E965" s="92"/>
      <c r="F965" s="92"/>
    </row>
    <row r="966" ht="15.75" customHeight="1">
      <c r="A966" s="92"/>
      <c r="B966" s="92"/>
      <c r="C966" s="92"/>
      <c r="D966" s="92"/>
      <c r="E966" s="92"/>
      <c r="F966" s="92"/>
    </row>
    <row r="967" ht="15.75" customHeight="1">
      <c r="A967" s="92"/>
      <c r="B967" s="92"/>
      <c r="C967" s="92"/>
      <c r="D967" s="92"/>
      <c r="E967" s="92"/>
      <c r="F967" s="92"/>
    </row>
    <row r="968" ht="15.75" customHeight="1">
      <c r="A968" s="92"/>
      <c r="B968" s="92"/>
      <c r="C968" s="92"/>
      <c r="D968" s="92"/>
      <c r="E968" s="92"/>
      <c r="F968" s="92"/>
    </row>
    <row r="969" ht="15.75" customHeight="1">
      <c r="A969" s="92"/>
      <c r="B969" s="92"/>
      <c r="C969" s="92"/>
      <c r="D969" s="92"/>
      <c r="E969" s="92"/>
      <c r="F969" s="92"/>
    </row>
    <row r="970" ht="15.75" customHeight="1">
      <c r="A970" s="92"/>
      <c r="B970" s="92"/>
      <c r="C970" s="92"/>
      <c r="D970" s="92"/>
      <c r="E970" s="92"/>
      <c r="F970" s="92"/>
    </row>
    <row r="971" ht="15.75" customHeight="1">
      <c r="A971" s="92"/>
      <c r="B971" s="92"/>
      <c r="C971" s="92"/>
      <c r="D971" s="92"/>
      <c r="E971" s="92"/>
      <c r="F971" s="92"/>
    </row>
    <row r="972" ht="15.75" customHeight="1">
      <c r="A972" s="92"/>
      <c r="B972" s="92"/>
      <c r="C972" s="92"/>
      <c r="D972" s="92"/>
      <c r="E972" s="92"/>
      <c r="F972" s="92"/>
    </row>
    <row r="973" ht="15.75" customHeight="1">
      <c r="A973" s="92"/>
      <c r="B973" s="92"/>
      <c r="C973" s="92"/>
      <c r="D973" s="92"/>
      <c r="E973" s="92"/>
      <c r="F973" s="92"/>
    </row>
    <row r="974" ht="15.75" customHeight="1">
      <c r="A974" s="92"/>
      <c r="B974" s="92"/>
      <c r="C974" s="92"/>
      <c r="D974" s="92"/>
      <c r="E974" s="92"/>
      <c r="F974" s="92"/>
    </row>
    <row r="975" ht="15.75" customHeight="1">
      <c r="A975" s="92"/>
      <c r="B975" s="92"/>
      <c r="C975" s="92"/>
      <c r="D975" s="92"/>
      <c r="E975" s="92"/>
      <c r="F975" s="92"/>
    </row>
    <row r="976" ht="15.75" customHeight="1">
      <c r="A976" s="92"/>
      <c r="B976" s="92"/>
      <c r="C976" s="92"/>
      <c r="D976" s="92"/>
      <c r="E976" s="92"/>
      <c r="F976" s="92"/>
    </row>
    <row r="977" ht="15.75" customHeight="1">
      <c r="A977" s="92"/>
      <c r="B977" s="92"/>
      <c r="C977" s="92"/>
      <c r="D977" s="92"/>
      <c r="E977" s="92"/>
      <c r="F977" s="92"/>
    </row>
    <row r="978" ht="15.75" customHeight="1">
      <c r="A978" s="92"/>
      <c r="B978" s="92"/>
      <c r="C978" s="92"/>
      <c r="D978" s="92"/>
      <c r="E978" s="92"/>
      <c r="F978" s="92"/>
    </row>
    <row r="979" ht="15.75" customHeight="1">
      <c r="A979" s="92"/>
      <c r="B979" s="92"/>
      <c r="C979" s="92"/>
      <c r="D979" s="92"/>
      <c r="E979" s="92"/>
      <c r="F979" s="92"/>
    </row>
    <row r="980" ht="15.75" customHeight="1">
      <c r="A980" s="92"/>
      <c r="B980" s="92"/>
      <c r="C980" s="92"/>
      <c r="D980" s="92"/>
      <c r="E980" s="92"/>
      <c r="F980" s="92"/>
    </row>
    <row r="981" ht="15.75" customHeight="1">
      <c r="A981" s="92"/>
      <c r="B981" s="92"/>
      <c r="C981" s="92"/>
      <c r="D981" s="92"/>
      <c r="E981" s="92"/>
      <c r="F981" s="92"/>
    </row>
    <row r="982" ht="15.75" customHeight="1">
      <c r="A982" s="92"/>
      <c r="B982" s="92"/>
      <c r="C982" s="92"/>
      <c r="D982" s="92"/>
      <c r="E982" s="92"/>
      <c r="F982" s="92"/>
    </row>
    <row r="983" ht="15.75" customHeight="1">
      <c r="A983" s="92"/>
      <c r="B983" s="92"/>
      <c r="C983" s="92"/>
      <c r="D983" s="92"/>
      <c r="E983" s="92"/>
      <c r="F983" s="92"/>
    </row>
    <row r="984" ht="15.75" customHeight="1">
      <c r="A984" s="92"/>
      <c r="B984" s="92"/>
      <c r="C984" s="92"/>
      <c r="D984" s="92"/>
      <c r="E984" s="92"/>
      <c r="F984" s="92"/>
    </row>
    <row r="985" ht="15.75" customHeight="1">
      <c r="A985" s="92"/>
      <c r="B985" s="92"/>
      <c r="C985" s="92"/>
      <c r="D985" s="92"/>
      <c r="E985" s="92"/>
      <c r="F985" s="92"/>
    </row>
    <row r="986" ht="15.75" customHeight="1">
      <c r="A986" s="92"/>
      <c r="B986" s="92"/>
      <c r="C986" s="92"/>
      <c r="D986" s="92"/>
      <c r="E986" s="92"/>
      <c r="F986" s="92"/>
    </row>
    <row r="987" ht="15.75" customHeight="1">
      <c r="A987" s="92"/>
      <c r="B987" s="92"/>
      <c r="C987" s="92"/>
      <c r="D987" s="92"/>
      <c r="E987" s="92"/>
      <c r="F987" s="92"/>
    </row>
    <row r="988" ht="15.75" customHeight="1">
      <c r="A988" s="92"/>
      <c r="B988" s="92"/>
      <c r="C988" s="92"/>
      <c r="D988" s="92"/>
      <c r="E988" s="92"/>
      <c r="F988" s="92"/>
    </row>
    <row r="989" ht="15.75" customHeight="1">
      <c r="A989" s="92"/>
      <c r="B989" s="92"/>
      <c r="C989" s="92"/>
      <c r="D989" s="92"/>
      <c r="E989" s="92"/>
      <c r="F989" s="92"/>
    </row>
    <row r="990" ht="15.75" customHeight="1">
      <c r="A990" s="92"/>
      <c r="B990" s="92"/>
      <c r="C990" s="92"/>
      <c r="D990" s="92"/>
      <c r="E990" s="92"/>
      <c r="F990" s="92"/>
    </row>
    <row r="991" ht="15.75" customHeight="1">
      <c r="A991" s="92"/>
      <c r="B991" s="92"/>
      <c r="C991" s="92"/>
      <c r="D991" s="92"/>
      <c r="E991" s="92"/>
      <c r="F991" s="92"/>
    </row>
    <row r="992" ht="15.75" customHeight="1">
      <c r="A992" s="92"/>
      <c r="B992" s="92"/>
      <c r="C992" s="92"/>
      <c r="D992" s="92"/>
      <c r="E992" s="92"/>
      <c r="F992" s="92"/>
    </row>
    <row r="993" ht="15.75" customHeight="1">
      <c r="A993" s="92"/>
      <c r="B993" s="92"/>
      <c r="C993" s="92"/>
      <c r="D993" s="92"/>
      <c r="E993" s="92"/>
      <c r="F993" s="92"/>
    </row>
    <row r="994" ht="15.75" customHeight="1">
      <c r="A994" s="92"/>
      <c r="B994" s="92"/>
      <c r="C994" s="92"/>
      <c r="D994" s="92"/>
      <c r="E994" s="92"/>
      <c r="F994" s="92"/>
    </row>
    <row r="995" ht="15.75" customHeight="1">
      <c r="A995" s="92"/>
      <c r="B995" s="92"/>
      <c r="C995" s="92"/>
      <c r="D995" s="92"/>
      <c r="E995" s="92"/>
      <c r="F995" s="92"/>
    </row>
    <row r="996" ht="15.75" customHeight="1">
      <c r="A996" s="92"/>
      <c r="B996" s="92"/>
      <c r="C996" s="92"/>
      <c r="D996" s="92"/>
      <c r="E996" s="92"/>
      <c r="F996" s="92"/>
    </row>
    <row r="997" ht="15.75" customHeight="1">
      <c r="A997" s="92"/>
      <c r="B997" s="92"/>
      <c r="C997" s="92"/>
      <c r="D997" s="92"/>
      <c r="E997" s="92"/>
      <c r="F997" s="92"/>
    </row>
    <row r="998" ht="15.75" customHeight="1">
      <c r="A998" s="92"/>
      <c r="B998" s="92"/>
      <c r="C998" s="92"/>
      <c r="D998" s="92"/>
      <c r="E998" s="92"/>
      <c r="F998" s="92"/>
    </row>
    <row r="999" ht="15.75" customHeight="1">
      <c r="A999" s="92"/>
      <c r="B999" s="92"/>
      <c r="C999" s="92"/>
      <c r="D999" s="92"/>
      <c r="E999" s="92"/>
      <c r="F999" s="92"/>
    </row>
    <row r="1000" ht="15.75" customHeight="1">
      <c r="A1000" s="92"/>
      <c r="B1000" s="92"/>
      <c r="C1000" s="92"/>
      <c r="D1000" s="92"/>
      <c r="E1000" s="92"/>
      <c r="F1000" s="92"/>
    </row>
  </sheetData>
  <mergeCells count="2">
    <mergeCell ref="A14:E14"/>
    <mergeCell ref="H18:I18"/>
  </mergeCells>
  <printOptions/>
  <pageMargins bottom="0.787401575" footer="0.0" header="0.0" left="0.511811024" right="0.511811024"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578</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16" t="s">
        <v>582</v>
      </c>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600</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19">
        <v>1416.75</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59" t="s">
        <v>603</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20"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1416.75</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612</v>
      </c>
      <c r="C20" s="123">
        <v>0.0</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3">
        <v>0.0</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3">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3">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3">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1416.75</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23">
        <f t="shared" ref="D29:D30" si="1">C29*$C$25</f>
        <v>118.015275</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23">
        <f t="shared" si="1"/>
        <v>39.338425</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25">
        <f t="shared" si="2"/>
        <v>157.3537</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13"/>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26"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23">
        <f t="shared" ref="D34:D41" si="3">C34*($C$25+$D$31)</f>
        <v>314.82074</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23">
        <f t="shared" si="3"/>
        <v>39.3525925</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23">
        <f t="shared" si="3"/>
        <v>94.446222</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23">
        <f t="shared" si="3"/>
        <v>23.6115555</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23">
        <f t="shared" si="3"/>
        <v>15.741037</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23">
        <f t="shared" si="3"/>
        <v>9.4446222</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23">
        <f t="shared" si="3"/>
        <v>3.1482074</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23">
        <f t="shared" si="3"/>
        <v>125.928296</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25">
        <f t="shared" si="4"/>
        <v>626.4932726</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23">
        <f>IF(5.5*2*20.91-6%*$C$19&lt;0,0,5.5*2*20.91-6%*$C$19)</f>
        <v>145.005</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23">
        <f>(38)*20.91</f>
        <v>794.58</v>
      </c>
      <c r="D46" s="113"/>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29">
        <v>169.67</v>
      </c>
      <c r="D47" s="113"/>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29">
        <v>11.27</v>
      </c>
      <c r="D48" s="113"/>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29">
        <v>2.5</v>
      </c>
      <c r="D49" s="113"/>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25">
        <f>SUM(C45:C49)</f>
        <v>1123.025</v>
      </c>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3">
        <f>$D$31</f>
        <v>157.3537</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3">
        <f>$D$42</f>
        <v>626.4932726</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3">
        <f>$C$50</f>
        <v>1123.025</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25">
        <f>SUM(C53:C55)</f>
        <v>1906.871973</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2"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3">
        <f>$C$59*($C$25+$C$53)</f>
        <v>6.558765417</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3">
        <f>$C$41*$D$59</f>
        <v>0.5247012333</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3">
        <f>$C$61*($C$25+$C$53)</f>
        <v>30.60757194</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3">
        <f>$D$61*$C$42</f>
        <v>12.18181363</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3">
        <f>40%*8%*($C$25+$C$53)</f>
        <v>50.3713184</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25">
        <f t="shared" si="5"/>
        <v>100.2441706</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13"/>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2"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3">
        <f t="shared" ref="D67:D71" si="6">C67*($C$25+$D$31+$D$42+$C$47+$C$48+$D$64)</f>
        <v>206.7323692</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3">
        <f t="shared" si="6"/>
        <v>6.799400392</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3">
        <f t="shared" si="6"/>
        <v>0.2406987739</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3">
        <f t="shared" si="6"/>
        <v>2.508978745</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3">
        <f t="shared" si="6"/>
        <v>1.138406247</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27">
        <v>0.0</v>
      </c>
      <c r="D72" s="123">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27">
        <v>0.0</v>
      </c>
      <c r="D73" s="123">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25">
        <f t="shared" si="7"/>
        <v>217.4198534</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13"/>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13"/>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3">
        <f>Uniformes!E10</f>
        <v>37.53446326</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13"/>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3">
        <f>Material!H61</f>
        <v>1327.850278</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25">
        <f>SUM(C77:C79)</f>
        <v>1365.384742</v>
      </c>
      <c r="D80" s="113"/>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13"/>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2"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3">
        <f>C83*$C$98</f>
        <v>83.77829035</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3">
        <f>C84*(D83+$C$98)</f>
        <v>85.18018041</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3">
        <f t="shared" si="8"/>
        <v>490.0842108</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3">
        <f t="shared" ref="D86:D89" si="9">C86*$C$100</f>
        <v>36.82713723</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3">
        <f t="shared" si="9"/>
        <v>169.9714026</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3">
        <f t="shared" si="9"/>
        <v>283.285671</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3">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25">
        <f>SUM(D83:D85)</f>
        <v>659.0426816</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13"/>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13"/>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3">
        <f>C25</f>
        <v>1416.75</v>
      </c>
      <c r="D93" s="113"/>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3">
        <f>C56</f>
        <v>1906.871973</v>
      </c>
      <c r="D94" s="113"/>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3">
        <f>D64</f>
        <v>100.2441706</v>
      </c>
      <c r="D95" s="113"/>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3">
        <f>D74</f>
        <v>217.4198534</v>
      </c>
      <c r="D96" s="113"/>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3">
        <f>C80</f>
        <v>1365.384742</v>
      </c>
      <c r="D97" s="113"/>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25">
        <f>SUM(C93:C97)</f>
        <v>5006.670738</v>
      </c>
      <c r="D98" s="113"/>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3">
        <f>D90</f>
        <v>659.0426816</v>
      </c>
      <c r="D99" s="113"/>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25">
        <f>(C98+D83+D84)/(1-C85)</f>
        <v>5665.71342</v>
      </c>
      <c r="D100" s="113"/>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13"/>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13"/>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13"/>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13"/>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13"/>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13"/>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13"/>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13"/>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578</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20"/>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ht="16.5" customHeight="1">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600</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19">
        <v>1416.75</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59" t="s">
        <v>603</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20"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1416.75</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612</v>
      </c>
      <c r="C20" s="129">
        <v>0.0</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3">
        <f>40%*C19</f>
        <v>566.7</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9">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9">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9">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1983.45</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23">
        <f t="shared" ref="D29:D30" si="1">C29*$C$25</f>
        <v>165.221385</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23">
        <f t="shared" si="1"/>
        <v>55.073795</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25">
        <f t="shared" si="2"/>
        <v>220.29518</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13"/>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26"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23">
        <f t="shared" ref="D34:D41" si="3">C34*($C$25+$D$31)</f>
        <v>440.749036</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23">
        <f t="shared" si="3"/>
        <v>55.0936295</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23">
        <f t="shared" si="3"/>
        <v>132.2247108</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23">
        <f t="shared" si="3"/>
        <v>33.0561777</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23">
        <f t="shared" si="3"/>
        <v>22.0374518</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23">
        <f t="shared" si="3"/>
        <v>13.22247108</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23">
        <f t="shared" si="3"/>
        <v>4.40749036</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23">
        <f t="shared" si="3"/>
        <v>176.2996144</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25">
        <f t="shared" si="4"/>
        <v>877.0905816</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23">
        <f>IF(5.5*2*20.91-6%*$C$19&lt;0,0,5.5*2*20.91-6%*$C$19)</f>
        <v>145.005</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23">
        <f>(38)*20.91</f>
        <v>794.58</v>
      </c>
      <c r="D46" s="132"/>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29">
        <v>169.67</v>
      </c>
      <c r="D47" s="132"/>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29">
        <v>11.27</v>
      </c>
      <c r="D48" s="132"/>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29">
        <v>2.5</v>
      </c>
      <c r="D49" s="132"/>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25">
        <f>SUM(C45:C49)</f>
        <v>1123.025</v>
      </c>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3">
        <f>$D$31</f>
        <v>220.29518</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3">
        <f>$D$42</f>
        <v>877.0905816</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3">
        <f>$C$50</f>
        <v>1123.025</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25">
        <f>SUM(C53:C55)</f>
        <v>2220.410762</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2"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3">
        <f>$C$59*($C$25+$C$53)</f>
        <v>9.182271583</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3">
        <f>$C$41*$D$59</f>
        <v>0.7345817267</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3">
        <f>$C$61*($C$25+$C$53)</f>
        <v>42.85060072</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3">
        <f>$D$61*$C$42</f>
        <v>17.05453909</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3">
        <f>40%*8%*($C$25+$C$53)</f>
        <v>70.51984576</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25">
        <f t="shared" si="5"/>
        <v>140.3418389</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13"/>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2"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3">
        <f t="shared" ref="D67:D71" si="6">C67*($C$25+$D$31+$D$42+$C$47+$C$48+$D$64)</f>
        <v>283.3963961</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3">
        <f t="shared" si="6"/>
        <v>9.320870138</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3">
        <f t="shared" si="6"/>
        <v>0.3299588029</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3">
        <f t="shared" si="6"/>
        <v>3.439401081</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3">
        <f t="shared" si="6"/>
        <v>1.560569488</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27">
        <v>0.0</v>
      </c>
      <c r="D72" s="129">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27">
        <v>0.0</v>
      </c>
      <c r="D73" s="129">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25">
        <f t="shared" si="7"/>
        <v>298.0471956</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13"/>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13"/>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3">
        <f>Uniformes!E10</f>
        <v>37.53446326</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13"/>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3">
        <f>Material!H61</f>
        <v>1327.850278</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25">
        <f>SUM(C77:C79)</f>
        <v>1365.384742</v>
      </c>
      <c r="D80" s="113"/>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13"/>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2"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3">
        <f>C83*$C$98</f>
        <v>100.5277513</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3">
        <f>C84*(D83+$C$98)</f>
        <v>102.2099156</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3">
        <f t="shared" si="8"/>
        <v>588.064801</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3">
        <f t="shared" ref="D86:D89" si="9">C86*$C$100</f>
        <v>44.18984054</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3">
        <f t="shared" si="9"/>
        <v>203.9531102</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3">
        <f t="shared" si="9"/>
        <v>339.9218503</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3">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25">
        <f>SUM(D83:D85)</f>
        <v>790.8024679</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13"/>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13"/>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3">
        <f>C25</f>
        <v>1983.45</v>
      </c>
      <c r="D93" s="113"/>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3">
        <f>C56</f>
        <v>2220.410762</v>
      </c>
      <c r="D94" s="113"/>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3">
        <f>D64</f>
        <v>140.3418389</v>
      </c>
      <c r="D95" s="113"/>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3">
        <f>D74</f>
        <v>298.0471956</v>
      </c>
      <c r="D96" s="113"/>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3">
        <f>C80</f>
        <v>1365.384742</v>
      </c>
      <c r="D97" s="113"/>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25">
        <f>SUM(C93:C97)</f>
        <v>6007.634538</v>
      </c>
      <c r="D98" s="113"/>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3">
        <f>D90</f>
        <v>790.8024679</v>
      </c>
      <c r="D99" s="113"/>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25">
        <f>(C98+D83+D84)/(1-C85)</f>
        <v>6798.437006</v>
      </c>
      <c r="D100" s="113"/>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13"/>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13"/>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13"/>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13"/>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13"/>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13"/>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13"/>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13"/>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1.5"/>
    <col customWidth="1" min="2" max="2" width="50.88"/>
    <col customWidth="1" min="3" max="3" width="21.13"/>
    <col customWidth="1" min="4" max="4" width="23.63"/>
    <col customWidth="1" min="5" max="5" width="11.13"/>
    <col customWidth="1" min="6" max="6" width="10.5"/>
    <col customWidth="1" min="7" max="26" width="8.0"/>
  </cols>
  <sheetData>
    <row r="1" ht="16.5" customHeight="1">
      <c r="A1" s="112" t="s">
        <v>578</v>
      </c>
      <c r="B1" s="75"/>
      <c r="C1" s="76"/>
      <c r="D1" s="113"/>
      <c r="E1" s="114"/>
      <c r="F1" s="114"/>
      <c r="G1" s="114"/>
      <c r="H1" s="114"/>
      <c r="I1" s="114"/>
      <c r="J1" s="114"/>
      <c r="K1" s="114"/>
      <c r="L1" s="114"/>
      <c r="M1" s="114"/>
      <c r="N1" s="114"/>
      <c r="O1" s="114"/>
      <c r="P1" s="114"/>
      <c r="Q1" s="114"/>
      <c r="R1" s="114"/>
      <c r="S1" s="114"/>
      <c r="T1" s="114"/>
      <c r="U1" s="114"/>
      <c r="V1" s="114"/>
      <c r="W1" s="114"/>
      <c r="X1" s="114"/>
      <c r="Y1" s="114"/>
      <c r="Z1" s="114"/>
    </row>
    <row r="2" ht="16.5" customHeight="1">
      <c r="A2" s="112" t="s">
        <v>579</v>
      </c>
      <c r="B2" s="75"/>
      <c r="C2" s="76"/>
      <c r="D2" s="113"/>
      <c r="E2" s="114"/>
      <c r="F2" s="114"/>
      <c r="G2" s="114"/>
      <c r="H2" s="114"/>
      <c r="I2" s="114"/>
      <c r="J2" s="114"/>
      <c r="K2" s="114"/>
      <c r="L2" s="114"/>
      <c r="M2" s="114"/>
      <c r="N2" s="114"/>
      <c r="O2" s="114"/>
      <c r="P2" s="114"/>
      <c r="Q2" s="114"/>
      <c r="R2" s="114"/>
      <c r="S2" s="114"/>
      <c r="T2" s="114"/>
      <c r="U2" s="114"/>
      <c r="V2" s="114"/>
      <c r="W2" s="114"/>
      <c r="X2" s="114"/>
      <c r="Y2" s="114"/>
      <c r="Z2" s="114"/>
    </row>
    <row r="3" ht="16.5" customHeight="1">
      <c r="A3" s="115" t="s">
        <v>580</v>
      </c>
      <c r="B3" s="115" t="s">
        <v>581</v>
      </c>
      <c r="C3" s="120"/>
      <c r="D3" s="113"/>
      <c r="E3" s="114"/>
      <c r="F3" s="114"/>
      <c r="G3" s="114"/>
      <c r="H3" s="114"/>
      <c r="I3" s="114"/>
      <c r="J3" s="114"/>
      <c r="K3" s="114"/>
      <c r="L3" s="114"/>
      <c r="M3" s="114"/>
      <c r="N3" s="114"/>
      <c r="O3" s="114"/>
      <c r="P3" s="114"/>
      <c r="Q3" s="114"/>
      <c r="R3" s="114"/>
      <c r="S3" s="114"/>
      <c r="T3" s="114"/>
      <c r="U3" s="114"/>
      <c r="V3" s="114"/>
      <c r="W3" s="114"/>
      <c r="X3" s="114"/>
      <c r="Y3" s="114"/>
      <c r="Z3" s="114"/>
    </row>
    <row r="4" ht="16.5" customHeight="1">
      <c r="A4" s="115" t="s">
        <v>583</v>
      </c>
      <c r="B4" s="115" t="s">
        <v>584</v>
      </c>
      <c r="C4" s="115" t="s">
        <v>585</v>
      </c>
      <c r="D4" s="113"/>
      <c r="E4" s="114"/>
      <c r="F4" s="114"/>
      <c r="G4" s="114"/>
      <c r="H4" s="114"/>
      <c r="I4" s="114"/>
      <c r="J4" s="114"/>
      <c r="K4" s="114"/>
      <c r="L4" s="114"/>
      <c r="M4" s="114"/>
      <c r="N4" s="114"/>
      <c r="O4" s="114"/>
      <c r="P4" s="114"/>
      <c r="Q4" s="114"/>
      <c r="R4" s="114"/>
      <c r="S4" s="114"/>
      <c r="T4" s="114"/>
      <c r="U4" s="114"/>
      <c r="V4" s="114"/>
      <c r="W4" s="114"/>
      <c r="X4" s="114"/>
      <c r="Y4" s="114"/>
      <c r="Z4" s="114"/>
    </row>
    <row r="5" ht="16.5" customHeight="1">
      <c r="A5" s="115" t="s">
        <v>586</v>
      </c>
      <c r="B5" s="115" t="s">
        <v>587</v>
      </c>
      <c r="C5" s="117" t="s">
        <v>588</v>
      </c>
      <c r="D5" s="113"/>
      <c r="E5" s="114"/>
      <c r="F5" s="114"/>
      <c r="G5" s="114"/>
      <c r="H5" s="114"/>
      <c r="I5" s="114"/>
      <c r="J5" s="114"/>
      <c r="K5" s="114"/>
      <c r="L5" s="114"/>
      <c r="M5" s="114"/>
      <c r="N5" s="114"/>
      <c r="O5" s="114"/>
      <c r="P5" s="114"/>
      <c r="Q5" s="114"/>
      <c r="R5" s="114"/>
      <c r="S5" s="114"/>
      <c r="T5" s="114"/>
      <c r="U5" s="114"/>
      <c r="V5" s="114"/>
      <c r="W5" s="114"/>
      <c r="X5" s="114"/>
      <c r="Y5" s="114"/>
      <c r="Z5" s="114"/>
    </row>
    <row r="6" ht="16.5" customHeight="1">
      <c r="A6" s="115" t="s">
        <v>589</v>
      </c>
      <c r="B6" s="115" t="s">
        <v>590</v>
      </c>
      <c r="C6" s="115" t="s">
        <v>591</v>
      </c>
      <c r="D6" s="113"/>
      <c r="E6" s="114"/>
      <c r="F6" s="114"/>
      <c r="G6" s="114"/>
      <c r="H6" s="114"/>
      <c r="I6" s="114"/>
      <c r="J6" s="114"/>
      <c r="K6" s="114"/>
      <c r="L6" s="114"/>
      <c r="M6" s="114"/>
      <c r="N6" s="114"/>
      <c r="O6" s="114"/>
      <c r="P6" s="114"/>
      <c r="Q6" s="114"/>
      <c r="R6" s="114"/>
      <c r="S6" s="114"/>
      <c r="T6" s="114"/>
      <c r="U6" s="114"/>
      <c r="V6" s="114"/>
      <c r="W6" s="114"/>
      <c r="X6" s="114"/>
      <c r="Y6" s="114"/>
      <c r="Z6" s="114"/>
    </row>
    <row r="7" ht="16.5" customHeight="1">
      <c r="A7" s="112" t="s">
        <v>592</v>
      </c>
      <c r="B7" s="75"/>
      <c r="C7" s="76"/>
      <c r="D7" s="113"/>
      <c r="E7" s="114"/>
      <c r="F7" s="114"/>
      <c r="G7" s="114"/>
      <c r="H7" s="114"/>
      <c r="I7" s="114"/>
      <c r="J7" s="114"/>
      <c r="K7" s="114"/>
      <c r="L7" s="114"/>
      <c r="M7" s="114"/>
      <c r="N7" s="114"/>
      <c r="O7" s="114"/>
      <c r="P7" s="114"/>
      <c r="Q7" s="114"/>
      <c r="R7" s="114"/>
      <c r="S7" s="114"/>
      <c r="T7" s="114"/>
      <c r="U7" s="114"/>
      <c r="V7" s="114"/>
      <c r="W7" s="114"/>
      <c r="X7" s="114"/>
      <c r="Y7" s="114"/>
      <c r="Z7" s="114"/>
    </row>
    <row r="8" ht="16.5" customHeight="1">
      <c r="A8" s="13" t="s">
        <v>593</v>
      </c>
      <c r="B8" s="13" t="s">
        <v>487</v>
      </c>
      <c r="C8" s="118" t="s">
        <v>594</v>
      </c>
      <c r="D8" s="113"/>
      <c r="E8" s="114"/>
      <c r="F8" s="114"/>
      <c r="G8" s="114"/>
      <c r="H8" s="114"/>
      <c r="I8" s="114"/>
      <c r="J8" s="114"/>
      <c r="K8" s="114"/>
      <c r="L8" s="114"/>
      <c r="M8" s="114"/>
      <c r="N8" s="114"/>
      <c r="O8" s="114"/>
      <c r="P8" s="114"/>
      <c r="Q8" s="114"/>
      <c r="R8" s="114"/>
      <c r="S8" s="114"/>
      <c r="T8" s="114"/>
      <c r="U8" s="114"/>
      <c r="V8" s="114"/>
      <c r="W8" s="114"/>
      <c r="X8" s="114"/>
      <c r="Y8" s="114"/>
      <c r="Z8" s="114"/>
    </row>
    <row r="9" ht="16.5" customHeight="1">
      <c r="A9" s="115" t="s">
        <v>595</v>
      </c>
      <c r="B9" s="115" t="s">
        <v>596</v>
      </c>
      <c r="C9" s="115">
        <v>1.0</v>
      </c>
      <c r="D9" s="113"/>
      <c r="E9" s="114"/>
      <c r="F9" s="114"/>
      <c r="G9" s="114"/>
      <c r="H9" s="114"/>
      <c r="I9" s="114"/>
      <c r="J9" s="114"/>
      <c r="K9" s="114"/>
      <c r="L9" s="114"/>
      <c r="M9" s="114"/>
      <c r="N9" s="114"/>
      <c r="O9" s="114"/>
      <c r="P9" s="114"/>
      <c r="Q9" s="114"/>
      <c r="R9" s="114"/>
      <c r="S9" s="114"/>
      <c r="T9" s="114"/>
      <c r="U9" s="114"/>
      <c r="V9" s="114"/>
      <c r="W9" s="114"/>
      <c r="X9" s="114"/>
      <c r="Y9" s="114"/>
      <c r="Z9" s="114"/>
    </row>
    <row r="10" ht="16.5" customHeight="1">
      <c r="A10" s="112" t="s">
        <v>597</v>
      </c>
      <c r="B10" s="75"/>
      <c r="C10" s="76"/>
      <c r="D10" s="113"/>
      <c r="E10" s="114"/>
      <c r="F10" s="114"/>
      <c r="G10" s="114"/>
      <c r="H10" s="114"/>
      <c r="I10" s="114"/>
      <c r="J10" s="114"/>
      <c r="K10" s="114"/>
      <c r="L10" s="114"/>
      <c r="M10" s="114"/>
      <c r="N10" s="114"/>
      <c r="O10" s="114"/>
      <c r="P10" s="114"/>
      <c r="Q10" s="114"/>
      <c r="R10" s="114"/>
      <c r="S10" s="114"/>
      <c r="T10" s="114"/>
      <c r="U10" s="114"/>
      <c r="V10" s="114"/>
      <c r="W10" s="114"/>
      <c r="X10" s="114"/>
      <c r="Y10" s="114"/>
      <c r="Z10" s="114"/>
    </row>
    <row r="11" ht="16.5" customHeight="1">
      <c r="A11" s="115">
        <v>1.0</v>
      </c>
      <c r="B11" s="115" t="s">
        <v>598</v>
      </c>
      <c r="C11" s="115" t="s">
        <v>595</v>
      </c>
      <c r="D11" s="113"/>
      <c r="E11" s="114"/>
      <c r="F11" s="114"/>
      <c r="G11" s="114"/>
      <c r="H11" s="114"/>
      <c r="I11" s="114"/>
      <c r="J11" s="114"/>
      <c r="K11" s="114"/>
      <c r="L11" s="114"/>
      <c r="M11" s="114"/>
      <c r="N11" s="114"/>
      <c r="O11" s="114"/>
      <c r="P11" s="114"/>
      <c r="Q11" s="114"/>
      <c r="R11" s="114"/>
      <c r="S11" s="114"/>
      <c r="T11" s="114"/>
      <c r="U11" s="114"/>
      <c r="V11" s="114"/>
      <c r="W11" s="114"/>
      <c r="X11" s="114"/>
      <c r="Y11" s="114"/>
      <c r="Z11" s="114"/>
    </row>
    <row r="12" ht="16.5" customHeight="1">
      <c r="A12" s="115">
        <v>2.0</v>
      </c>
      <c r="B12" s="115" t="s">
        <v>599</v>
      </c>
      <c r="C12" s="115" t="s">
        <v>600</v>
      </c>
      <c r="D12" s="113"/>
      <c r="E12" s="114"/>
      <c r="F12" s="114"/>
      <c r="G12" s="114"/>
      <c r="H12" s="114"/>
      <c r="I12" s="114"/>
      <c r="J12" s="114"/>
      <c r="K12" s="114"/>
      <c r="L12" s="114"/>
      <c r="M12" s="114"/>
      <c r="N12" s="114"/>
      <c r="O12" s="114"/>
      <c r="P12" s="114"/>
      <c r="Q12" s="114"/>
      <c r="R12" s="114"/>
      <c r="S12" s="114"/>
      <c r="T12" s="114"/>
      <c r="U12" s="114"/>
      <c r="V12" s="114"/>
      <c r="W12" s="114"/>
      <c r="X12" s="114"/>
      <c r="Y12" s="114"/>
      <c r="Z12" s="114"/>
    </row>
    <row r="13" ht="16.5" customHeight="1">
      <c r="A13" s="115">
        <v>3.0</v>
      </c>
      <c r="B13" s="115" t="s">
        <v>601</v>
      </c>
      <c r="C13" s="119">
        <v>1679.73</v>
      </c>
      <c r="D13" s="113"/>
      <c r="E13" s="114"/>
      <c r="F13" s="114"/>
      <c r="G13" s="114"/>
      <c r="H13" s="114"/>
      <c r="I13" s="114"/>
      <c r="J13" s="114"/>
      <c r="K13" s="114"/>
      <c r="L13" s="114"/>
      <c r="M13" s="114"/>
      <c r="N13" s="114"/>
      <c r="O13" s="114"/>
      <c r="P13" s="114"/>
      <c r="Q13" s="114"/>
      <c r="R13" s="114"/>
      <c r="S13" s="114"/>
      <c r="T13" s="114"/>
      <c r="U13" s="114"/>
      <c r="V13" s="114"/>
      <c r="W13" s="114"/>
      <c r="X13" s="114"/>
      <c r="Y13" s="114"/>
      <c r="Z13" s="114"/>
    </row>
    <row r="14" ht="16.5" customHeight="1">
      <c r="A14" s="13">
        <v>4.0</v>
      </c>
      <c r="B14" s="13" t="s">
        <v>602</v>
      </c>
      <c r="C14" s="59" t="s">
        <v>603</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row>
    <row r="15" ht="16.5" customHeight="1">
      <c r="A15" s="115">
        <v>5.0</v>
      </c>
      <c r="B15" s="115" t="s">
        <v>604</v>
      </c>
      <c r="C15" s="120" t="s">
        <v>605</v>
      </c>
      <c r="D15" s="113"/>
      <c r="E15" s="114"/>
      <c r="F15" s="114"/>
      <c r="G15" s="114"/>
      <c r="H15" s="114"/>
      <c r="I15" s="114"/>
      <c r="J15" s="114"/>
      <c r="K15" s="114"/>
      <c r="L15" s="114"/>
      <c r="M15" s="114"/>
      <c r="N15" s="114"/>
      <c r="O15" s="114"/>
      <c r="P15" s="114"/>
      <c r="Q15" s="114"/>
      <c r="R15" s="114"/>
      <c r="S15" s="114"/>
      <c r="T15" s="114"/>
      <c r="U15" s="114"/>
      <c r="V15" s="114"/>
      <c r="W15" s="114"/>
      <c r="X15" s="114"/>
      <c r="Y15" s="114"/>
      <c r="Z15" s="114"/>
    </row>
    <row r="16" ht="16.5" customHeight="1">
      <c r="A16" s="115">
        <v>6.0</v>
      </c>
      <c r="B16" s="115" t="s">
        <v>606</v>
      </c>
      <c r="C16" s="116" t="s">
        <v>607</v>
      </c>
      <c r="D16" s="113"/>
      <c r="E16" s="114"/>
      <c r="F16" s="114"/>
      <c r="G16" s="114"/>
      <c r="H16" s="114"/>
      <c r="I16" s="114"/>
      <c r="J16" s="114"/>
      <c r="K16" s="114"/>
      <c r="L16" s="114"/>
      <c r="M16" s="114"/>
      <c r="N16" s="114"/>
      <c r="O16" s="114"/>
      <c r="P16" s="114"/>
      <c r="Q16" s="114"/>
      <c r="R16" s="114"/>
      <c r="S16" s="114"/>
      <c r="T16" s="114"/>
      <c r="U16" s="114"/>
      <c r="V16" s="114"/>
      <c r="W16" s="114"/>
      <c r="X16" s="114"/>
      <c r="Y16" s="114"/>
      <c r="Z16" s="114"/>
    </row>
    <row r="17" ht="16.5" customHeight="1">
      <c r="A17" s="121" t="s">
        <v>608</v>
      </c>
      <c r="B17" s="75"/>
      <c r="C17" s="76"/>
      <c r="D17" s="113"/>
      <c r="E17" s="114"/>
      <c r="F17" s="114"/>
      <c r="G17" s="114"/>
      <c r="H17" s="114"/>
      <c r="I17" s="114"/>
      <c r="J17" s="114"/>
      <c r="K17" s="114"/>
      <c r="L17" s="114"/>
      <c r="M17" s="114"/>
      <c r="N17" s="114"/>
      <c r="O17" s="114"/>
      <c r="P17" s="114"/>
      <c r="Q17" s="114"/>
      <c r="R17" s="114"/>
      <c r="S17" s="114"/>
      <c r="T17" s="114"/>
      <c r="U17" s="114"/>
      <c r="V17" s="114"/>
      <c r="W17" s="114"/>
      <c r="X17" s="114"/>
      <c r="Y17" s="114"/>
      <c r="Z17" s="114"/>
    </row>
    <row r="18" ht="16.5" customHeight="1">
      <c r="A18" s="122">
        <v>1.0</v>
      </c>
      <c r="B18" s="122" t="s">
        <v>609</v>
      </c>
      <c r="C18" s="122" t="s">
        <v>610</v>
      </c>
      <c r="D18" s="113"/>
      <c r="E18" s="114"/>
      <c r="F18" s="114"/>
      <c r="G18" s="114"/>
      <c r="H18" s="114"/>
      <c r="I18" s="114"/>
      <c r="J18" s="114"/>
      <c r="K18" s="114"/>
      <c r="L18" s="114"/>
      <c r="M18" s="114"/>
      <c r="N18" s="114"/>
      <c r="O18" s="114"/>
      <c r="P18" s="114"/>
      <c r="Q18" s="114"/>
      <c r="R18" s="114"/>
      <c r="S18" s="114"/>
      <c r="T18" s="114"/>
      <c r="U18" s="114"/>
      <c r="V18" s="114"/>
      <c r="W18" s="114"/>
      <c r="X18" s="114"/>
      <c r="Y18" s="114"/>
      <c r="Z18" s="114"/>
    </row>
    <row r="19" ht="16.5" customHeight="1">
      <c r="A19" s="59" t="s">
        <v>580</v>
      </c>
      <c r="B19" s="59" t="s">
        <v>611</v>
      </c>
      <c r="C19" s="123">
        <f>$C$13</f>
        <v>1679.73</v>
      </c>
      <c r="D19" s="113"/>
      <c r="E19" s="114"/>
      <c r="F19" s="114"/>
      <c r="G19" s="114"/>
      <c r="H19" s="114"/>
      <c r="I19" s="114"/>
      <c r="J19" s="114"/>
      <c r="K19" s="114"/>
      <c r="L19" s="114"/>
      <c r="M19" s="114"/>
      <c r="N19" s="114"/>
      <c r="O19" s="114"/>
      <c r="P19" s="114"/>
      <c r="Q19" s="114"/>
      <c r="R19" s="114"/>
      <c r="S19" s="114"/>
      <c r="T19" s="114"/>
      <c r="U19" s="114"/>
      <c r="V19" s="114"/>
      <c r="W19" s="114"/>
      <c r="X19" s="114"/>
      <c r="Y19" s="114"/>
      <c r="Z19" s="114"/>
    </row>
    <row r="20" ht="16.5" customHeight="1">
      <c r="A20" s="59" t="s">
        <v>583</v>
      </c>
      <c r="B20" s="59" t="s">
        <v>612</v>
      </c>
      <c r="C20" s="123">
        <f>30%*C19</f>
        <v>503.919</v>
      </c>
      <c r="D20" s="113"/>
      <c r="E20" s="114"/>
      <c r="F20" s="114"/>
      <c r="G20" s="114"/>
      <c r="H20" s="114"/>
      <c r="I20" s="114"/>
      <c r="J20" s="114"/>
      <c r="K20" s="114"/>
      <c r="L20" s="114"/>
      <c r="M20" s="114"/>
      <c r="N20" s="114"/>
      <c r="O20" s="114"/>
      <c r="P20" s="114"/>
      <c r="Q20" s="114"/>
      <c r="R20" s="114"/>
      <c r="S20" s="114"/>
      <c r="T20" s="114"/>
      <c r="U20" s="114"/>
      <c r="V20" s="114"/>
      <c r="W20" s="114"/>
      <c r="X20" s="114"/>
      <c r="Y20" s="114"/>
      <c r="Z20" s="114"/>
    </row>
    <row r="21" ht="16.5" customHeight="1">
      <c r="A21" s="59" t="s">
        <v>586</v>
      </c>
      <c r="B21" s="59" t="s">
        <v>613</v>
      </c>
      <c r="C21" s="123">
        <v>0.0</v>
      </c>
      <c r="D21" s="113"/>
      <c r="E21" s="114"/>
      <c r="F21" s="114"/>
      <c r="G21" s="114"/>
      <c r="H21" s="114"/>
      <c r="I21" s="114"/>
      <c r="J21" s="114"/>
      <c r="K21" s="114"/>
      <c r="L21" s="114"/>
      <c r="M21" s="114"/>
      <c r="N21" s="114"/>
      <c r="O21" s="114"/>
      <c r="P21" s="114"/>
      <c r="Q21" s="114"/>
      <c r="R21" s="114"/>
      <c r="S21" s="114"/>
      <c r="T21" s="114"/>
      <c r="U21" s="114"/>
      <c r="V21" s="114"/>
      <c r="W21" s="114"/>
      <c r="X21" s="114"/>
      <c r="Y21" s="114"/>
      <c r="Z21" s="114"/>
    </row>
    <row r="22" ht="16.5" customHeight="1">
      <c r="A22" s="59" t="s">
        <v>589</v>
      </c>
      <c r="B22" s="59" t="s">
        <v>614</v>
      </c>
      <c r="C22" s="123">
        <v>0.0</v>
      </c>
      <c r="D22" s="113"/>
      <c r="E22" s="114"/>
      <c r="F22" s="114"/>
      <c r="G22" s="114"/>
      <c r="H22" s="114"/>
      <c r="I22" s="114"/>
      <c r="J22" s="114"/>
      <c r="K22" s="114"/>
      <c r="L22" s="114"/>
      <c r="M22" s="114"/>
      <c r="N22" s="114"/>
      <c r="O22" s="114"/>
      <c r="P22" s="114"/>
      <c r="Q22" s="114"/>
      <c r="R22" s="114"/>
      <c r="S22" s="114"/>
      <c r="T22" s="114"/>
      <c r="U22" s="114"/>
      <c r="V22" s="114"/>
      <c r="W22" s="114"/>
      <c r="X22" s="114"/>
      <c r="Y22" s="114"/>
      <c r="Z22" s="114"/>
    </row>
    <row r="23" ht="16.5" customHeight="1">
      <c r="A23" s="59" t="s">
        <v>615</v>
      </c>
      <c r="B23" s="59" t="s">
        <v>616</v>
      </c>
      <c r="C23" s="123">
        <v>0.0</v>
      </c>
      <c r="D23" s="113"/>
      <c r="E23" s="114"/>
      <c r="F23" s="114"/>
      <c r="G23" s="114"/>
      <c r="H23" s="114"/>
      <c r="I23" s="114"/>
      <c r="J23" s="114"/>
      <c r="K23" s="114"/>
      <c r="L23" s="114"/>
      <c r="M23" s="114"/>
      <c r="N23" s="114"/>
      <c r="O23" s="114"/>
      <c r="P23" s="114"/>
      <c r="Q23" s="114"/>
      <c r="R23" s="114"/>
      <c r="S23" s="114"/>
      <c r="T23" s="114"/>
      <c r="U23" s="114"/>
      <c r="V23" s="114"/>
      <c r="W23" s="114"/>
      <c r="X23" s="114"/>
      <c r="Y23" s="114"/>
      <c r="Z23" s="114"/>
    </row>
    <row r="24" ht="16.5" customHeight="1">
      <c r="A24" s="59" t="s">
        <v>617</v>
      </c>
      <c r="B24" s="59" t="s">
        <v>618</v>
      </c>
      <c r="C24" s="123">
        <v>0.0</v>
      </c>
      <c r="D24" s="113"/>
      <c r="E24" s="114"/>
      <c r="F24" s="114"/>
      <c r="G24" s="114"/>
      <c r="H24" s="114"/>
      <c r="I24" s="114"/>
      <c r="J24" s="114"/>
      <c r="K24" s="114"/>
      <c r="L24" s="114"/>
      <c r="M24" s="114"/>
      <c r="N24" s="114"/>
      <c r="O24" s="114"/>
      <c r="P24" s="114"/>
      <c r="Q24" s="114"/>
      <c r="R24" s="114"/>
      <c r="S24" s="114"/>
      <c r="T24" s="114"/>
      <c r="U24" s="114"/>
      <c r="V24" s="114"/>
      <c r="W24" s="114"/>
      <c r="X24" s="114"/>
      <c r="Y24" s="114"/>
      <c r="Z24" s="114"/>
    </row>
    <row r="25" ht="16.5" customHeight="1">
      <c r="A25" s="124" t="s">
        <v>619</v>
      </c>
      <c r="B25" s="76"/>
      <c r="C25" s="125">
        <f>SUM(C19:C24)</f>
        <v>2183.649</v>
      </c>
      <c r="D25" s="113"/>
      <c r="E25" s="114"/>
      <c r="F25" s="114"/>
      <c r="G25" s="114"/>
      <c r="H25" s="114"/>
      <c r="I25" s="114"/>
      <c r="J25" s="114"/>
      <c r="K25" s="114"/>
      <c r="L25" s="114"/>
      <c r="M25" s="114"/>
      <c r="N25" s="114"/>
      <c r="O25" s="114"/>
      <c r="P25" s="114"/>
      <c r="Q25" s="114"/>
      <c r="R25" s="114"/>
      <c r="S25" s="114"/>
      <c r="T25" s="114"/>
      <c r="U25" s="114"/>
      <c r="V25" s="114"/>
      <c r="W25" s="114"/>
      <c r="X25" s="114"/>
      <c r="Y25" s="114"/>
      <c r="Z25" s="114"/>
    </row>
    <row r="26" ht="16.5" customHeight="1">
      <c r="A26" s="121" t="s">
        <v>620</v>
      </c>
      <c r="B26" s="75"/>
      <c r="C26" s="76"/>
      <c r="D26" s="113"/>
      <c r="E26" s="114"/>
      <c r="F26" s="114"/>
      <c r="G26" s="114"/>
      <c r="H26" s="114"/>
      <c r="I26" s="114"/>
      <c r="J26" s="114"/>
      <c r="K26" s="114"/>
      <c r="L26" s="114"/>
      <c r="M26" s="114"/>
      <c r="N26" s="114"/>
      <c r="O26" s="114"/>
      <c r="P26" s="114"/>
      <c r="Q26" s="114"/>
      <c r="R26" s="114"/>
      <c r="S26" s="114"/>
      <c r="T26" s="114"/>
      <c r="U26" s="114"/>
      <c r="V26" s="114"/>
      <c r="W26" s="114"/>
      <c r="X26" s="114"/>
      <c r="Y26" s="114"/>
      <c r="Z26" s="114"/>
    </row>
    <row r="27" ht="16.5" customHeight="1">
      <c r="A27" s="112" t="s">
        <v>621</v>
      </c>
      <c r="B27" s="75"/>
      <c r="C27" s="76"/>
      <c r="D27" s="113"/>
      <c r="E27" s="114"/>
      <c r="F27" s="114"/>
      <c r="G27" s="114"/>
      <c r="H27" s="114"/>
      <c r="I27" s="114"/>
      <c r="J27" s="114"/>
      <c r="K27" s="114"/>
      <c r="L27" s="114"/>
      <c r="M27" s="114"/>
      <c r="N27" s="114"/>
      <c r="O27" s="114"/>
      <c r="P27" s="114"/>
      <c r="Q27" s="114"/>
      <c r="R27" s="114"/>
      <c r="S27" s="114"/>
      <c r="T27" s="114"/>
      <c r="U27" s="114"/>
      <c r="V27" s="114"/>
      <c r="W27" s="114"/>
      <c r="X27" s="114"/>
      <c r="Y27" s="114"/>
      <c r="Z27" s="114"/>
    </row>
    <row r="28" ht="16.5" customHeight="1">
      <c r="A28" s="122" t="s">
        <v>622</v>
      </c>
      <c r="B28" s="122" t="s">
        <v>623</v>
      </c>
      <c r="C28" s="122" t="s">
        <v>624</v>
      </c>
      <c r="D28" s="126" t="s">
        <v>610</v>
      </c>
      <c r="E28" s="114"/>
      <c r="F28" s="114"/>
      <c r="G28" s="114"/>
      <c r="H28" s="114"/>
      <c r="I28" s="114"/>
      <c r="J28" s="114"/>
      <c r="K28" s="114"/>
      <c r="L28" s="114"/>
      <c r="M28" s="114"/>
      <c r="N28" s="114"/>
      <c r="O28" s="114"/>
      <c r="P28" s="114"/>
      <c r="Q28" s="114"/>
      <c r="R28" s="114"/>
      <c r="S28" s="114"/>
      <c r="T28" s="114"/>
      <c r="U28" s="114"/>
      <c r="V28" s="114"/>
      <c r="W28" s="114"/>
      <c r="X28" s="114"/>
      <c r="Y28" s="114"/>
      <c r="Z28" s="114"/>
    </row>
    <row r="29" ht="16.5" customHeight="1">
      <c r="A29" s="59" t="s">
        <v>580</v>
      </c>
      <c r="B29" s="59" t="s">
        <v>625</v>
      </c>
      <c r="C29" s="127">
        <v>0.0833</v>
      </c>
      <c r="D29" s="123">
        <f t="shared" ref="D29:D30" si="1">C29*$C$25</f>
        <v>181.8979617</v>
      </c>
      <c r="E29" s="114"/>
      <c r="F29" s="114"/>
      <c r="G29" s="114"/>
      <c r="H29" s="114"/>
      <c r="I29" s="114"/>
      <c r="J29" s="114"/>
      <c r="K29" s="114"/>
      <c r="L29" s="114"/>
      <c r="M29" s="114"/>
      <c r="N29" s="114"/>
      <c r="O29" s="114"/>
      <c r="P29" s="114"/>
      <c r="Q29" s="114"/>
      <c r="R29" s="114"/>
      <c r="S29" s="114"/>
      <c r="T29" s="114"/>
      <c r="U29" s="114"/>
      <c r="V29" s="114"/>
      <c r="W29" s="114"/>
      <c r="X29" s="114"/>
      <c r="Y29" s="114"/>
      <c r="Z29" s="114"/>
    </row>
    <row r="30" ht="16.5" customHeight="1">
      <c r="A30" s="59" t="s">
        <v>583</v>
      </c>
      <c r="B30" s="59" t="s">
        <v>626</v>
      </c>
      <c r="C30" s="127">
        <f>8.33%/3</f>
        <v>0.02776666667</v>
      </c>
      <c r="D30" s="123">
        <f t="shared" si="1"/>
        <v>60.6326539</v>
      </c>
      <c r="E30" s="114"/>
      <c r="F30" s="114"/>
      <c r="G30" s="114"/>
      <c r="H30" s="114"/>
      <c r="I30" s="114"/>
      <c r="J30" s="114"/>
      <c r="K30" s="114"/>
      <c r="L30" s="114"/>
      <c r="M30" s="114"/>
      <c r="N30" s="114"/>
      <c r="O30" s="114"/>
      <c r="P30" s="114"/>
      <c r="Q30" s="114"/>
      <c r="R30" s="114"/>
      <c r="S30" s="114"/>
      <c r="T30" s="114"/>
      <c r="U30" s="114"/>
      <c r="V30" s="114"/>
      <c r="W30" s="114"/>
      <c r="X30" s="114"/>
      <c r="Y30" s="114"/>
      <c r="Z30" s="114"/>
    </row>
    <row r="31" ht="16.5" customHeight="1">
      <c r="A31" s="124" t="s">
        <v>619</v>
      </c>
      <c r="B31" s="76"/>
      <c r="C31" s="128">
        <f t="shared" ref="C31:D31" si="2">SUM(C29:C30)</f>
        <v>0.1110666667</v>
      </c>
      <c r="D31" s="125">
        <f t="shared" si="2"/>
        <v>242.5306156</v>
      </c>
      <c r="E31" s="114"/>
      <c r="F31" s="114"/>
      <c r="G31" s="114"/>
      <c r="H31" s="114"/>
      <c r="I31" s="114"/>
      <c r="J31" s="114"/>
      <c r="K31" s="114"/>
      <c r="L31" s="114"/>
      <c r="M31" s="114"/>
      <c r="N31" s="114"/>
      <c r="O31" s="114"/>
      <c r="P31" s="114"/>
      <c r="Q31" s="114"/>
      <c r="R31" s="114"/>
      <c r="S31" s="114"/>
      <c r="T31" s="114"/>
      <c r="U31" s="114"/>
      <c r="V31" s="114"/>
      <c r="W31" s="114"/>
      <c r="X31" s="114"/>
      <c r="Y31" s="114"/>
      <c r="Z31" s="114"/>
    </row>
    <row r="32" ht="32.25" customHeight="1">
      <c r="A32" s="107" t="s">
        <v>627</v>
      </c>
      <c r="B32" s="75"/>
      <c r="C32" s="76"/>
      <c r="D32" s="113"/>
      <c r="E32" s="114"/>
      <c r="F32" s="114"/>
      <c r="G32" s="114"/>
      <c r="H32" s="114"/>
      <c r="I32" s="114"/>
      <c r="J32" s="114"/>
      <c r="K32" s="114"/>
      <c r="L32" s="114"/>
      <c r="M32" s="114"/>
      <c r="N32" s="114"/>
      <c r="O32" s="114"/>
      <c r="P32" s="114"/>
      <c r="Q32" s="114"/>
      <c r="R32" s="114"/>
      <c r="S32" s="114"/>
      <c r="T32" s="114"/>
      <c r="U32" s="114"/>
      <c r="V32" s="114"/>
      <c r="W32" s="114"/>
      <c r="X32" s="114"/>
      <c r="Y32" s="114"/>
      <c r="Z32" s="114"/>
    </row>
    <row r="33" ht="16.5" customHeight="1">
      <c r="A33" s="122" t="s">
        <v>628</v>
      </c>
      <c r="B33" s="122" t="s">
        <v>629</v>
      </c>
      <c r="C33" s="122" t="s">
        <v>624</v>
      </c>
      <c r="D33" s="126" t="s">
        <v>610</v>
      </c>
      <c r="E33" s="114"/>
      <c r="F33" s="114"/>
      <c r="G33" s="114"/>
      <c r="H33" s="114"/>
      <c r="I33" s="114"/>
      <c r="J33" s="114"/>
      <c r="K33" s="114"/>
      <c r="L33" s="114"/>
      <c r="M33" s="114"/>
      <c r="N33" s="114"/>
      <c r="O33" s="114"/>
      <c r="P33" s="114"/>
      <c r="Q33" s="114"/>
      <c r="R33" s="114"/>
      <c r="S33" s="114"/>
      <c r="T33" s="114"/>
      <c r="U33" s="114"/>
      <c r="V33" s="114"/>
      <c r="W33" s="114"/>
      <c r="X33" s="114"/>
      <c r="Y33" s="114"/>
      <c r="Z33" s="114"/>
    </row>
    <row r="34" ht="16.5" customHeight="1">
      <c r="A34" s="59" t="s">
        <v>580</v>
      </c>
      <c r="B34" s="59" t="s">
        <v>630</v>
      </c>
      <c r="C34" s="127">
        <v>0.2</v>
      </c>
      <c r="D34" s="123">
        <f t="shared" ref="D34:D41" si="3">C34*($C$25+$D$31)</f>
        <v>485.2359231</v>
      </c>
      <c r="E34" s="114"/>
      <c r="F34" s="114"/>
      <c r="G34" s="114"/>
      <c r="H34" s="114"/>
      <c r="I34" s="114"/>
      <c r="J34" s="114"/>
      <c r="K34" s="114"/>
      <c r="L34" s="114"/>
      <c r="M34" s="114"/>
      <c r="N34" s="114"/>
      <c r="O34" s="114"/>
      <c r="P34" s="114"/>
      <c r="Q34" s="114"/>
      <c r="R34" s="114"/>
      <c r="S34" s="114"/>
      <c r="T34" s="114"/>
      <c r="U34" s="114"/>
      <c r="V34" s="114"/>
      <c r="W34" s="114"/>
      <c r="X34" s="114"/>
      <c r="Y34" s="114"/>
      <c r="Z34" s="114"/>
    </row>
    <row r="35" ht="16.5" customHeight="1">
      <c r="A35" s="59" t="s">
        <v>583</v>
      </c>
      <c r="B35" s="59" t="s">
        <v>631</v>
      </c>
      <c r="C35" s="127">
        <v>0.025</v>
      </c>
      <c r="D35" s="123">
        <f t="shared" si="3"/>
        <v>60.65449039</v>
      </c>
      <c r="E35" s="114"/>
      <c r="F35" s="114"/>
      <c r="G35" s="114"/>
      <c r="H35" s="114"/>
      <c r="I35" s="114"/>
      <c r="J35" s="114"/>
      <c r="K35" s="114"/>
      <c r="L35" s="114"/>
      <c r="M35" s="114"/>
      <c r="N35" s="114"/>
      <c r="O35" s="114"/>
      <c r="P35" s="114"/>
      <c r="Q35" s="114"/>
      <c r="R35" s="114"/>
      <c r="S35" s="114"/>
      <c r="T35" s="114"/>
      <c r="U35" s="114"/>
      <c r="V35" s="114"/>
      <c r="W35" s="114"/>
      <c r="X35" s="114"/>
      <c r="Y35" s="114"/>
      <c r="Z35" s="114"/>
    </row>
    <row r="36" ht="16.5" customHeight="1">
      <c r="A36" s="59" t="s">
        <v>586</v>
      </c>
      <c r="B36" s="59" t="s">
        <v>632</v>
      </c>
      <c r="C36" s="127">
        <v>0.06</v>
      </c>
      <c r="D36" s="123">
        <f t="shared" si="3"/>
        <v>145.5707769</v>
      </c>
      <c r="E36" s="114"/>
      <c r="F36" s="114"/>
      <c r="G36" s="114"/>
      <c r="H36" s="114"/>
      <c r="I36" s="114"/>
      <c r="J36" s="114"/>
      <c r="K36" s="114"/>
      <c r="L36" s="114"/>
      <c r="M36" s="114"/>
      <c r="N36" s="114"/>
      <c r="O36" s="114"/>
      <c r="P36" s="114"/>
      <c r="Q36" s="114"/>
      <c r="R36" s="114"/>
      <c r="S36" s="114"/>
      <c r="T36" s="114"/>
      <c r="U36" s="114"/>
      <c r="V36" s="114"/>
      <c r="W36" s="114"/>
      <c r="X36" s="114"/>
      <c r="Y36" s="114"/>
      <c r="Z36" s="114"/>
    </row>
    <row r="37" ht="16.5" customHeight="1">
      <c r="A37" s="59" t="s">
        <v>589</v>
      </c>
      <c r="B37" s="59" t="s">
        <v>633</v>
      </c>
      <c r="C37" s="127">
        <v>0.015</v>
      </c>
      <c r="D37" s="123">
        <f t="shared" si="3"/>
        <v>36.39269423</v>
      </c>
      <c r="E37" s="114"/>
      <c r="F37" s="114"/>
      <c r="G37" s="114"/>
      <c r="H37" s="114"/>
      <c r="I37" s="114"/>
      <c r="J37" s="114"/>
      <c r="K37" s="114"/>
      <c r="L37" s="114"/>
      <c r="M37" s="114"/>
      <c r="N37" s="114"/>
      <c r="O37" s="114"/>
      <c r="P37" s="114"/>
      <c r="Q37" s="114"/>
      <c r="R37" s="114"/>
      <c r="S37" s="114"/>
      <c r="T37" s="114"/>
      <c r="U37" s="114"/>
      <c r="V37" s="114"/>
      <c r="W37" s="114"/>
      <c r="X37" s="114"/>
      <c r="Y37" s="114"/>
      <c r="Z37" s="114"/>
    </row>
    <row r="38" ht="16.5" customHeight="1">
      <c r="A38" s="59" t="s">
        <v>615</v>
      </c>
      <c r="B38" s="59" t="s">
        <v>634</v>
      </c>
      <c r="C38" s="127">
        <v>0.01</v>
      </c>
      <c r="D38" s="123">
        <f t="shared" si="3"/>
        <v>24.26179616</v>
      </c>
      <c r="E38" s="114"/>
      <c r="F38" s="114"/>
      <c r="G38" s="114"/>
      <c r="H38" s="114"/>
      <c r="I38" s="114"/>
      <c r="J38" s="114"/>
      <c r="K38" s="114"/>
      <c r="L38" s="114"/>
      <c r="M38" s="114"/>
      <c r="N38" s="114"/>
      <c r="O38" s="114"/>
      <c r="P38" s="114"/>
      <c r="Q38" s="114"/>
      <c r="R38" s="114"/>
      <c r="S38" s="114"/>
      <c r="T38" s="114"/>
      <c r="U38" s="114"/>
      <c r="V38" s="114"/>
      <c r="W38" s="114"/>
      <c r="X38" s="114"/>
      <c r="Y38" s="114"/>
      <c r="Z38" s="114"/>
    </row>
    <row r="39" ht="16.5" customHeight="1">
      <c r="A39" s="59" t="s">
        <v>617</v>
      </c>
      <c r="B39" s="59" t="s">
        <v>635</v>
      </c>
      <c r="C39" s="127">
        <v>0.006</v>
      </c>
      <c r="D39" s="123">
        <f t="shared" si="3"/>
        <v>14.55707769</v>
      </c>
      <c r="E39" s="114"/>
      <c r="F39" s="114"/>
      <c r="G39" s="114"/>
      <c r="H39" s="114"/>
      <c r="I39" s="114"/>
      <c r="J39" s="114"/>
      <c r="K39" s="114"/>
      <c r="L39" s="114"/>
      <c r="M39" s="114"/>
      <c r="N39" s="114"/>
      <c r="O39" s="114"/>
      <c r="P39" s="114"/>
      <c r="Q39" s="114"/>
      <c r="R39" s="114"/>
      <c r="S39" s="114"/>
      <c r="T39" s="114"/>
      <c r="U39" s="114"/>
      <c r="V39" s="114"/>
      <c r="W39" s="114"/>
      <c r="X39" s="114"/>
      <c r="Y39" s="114"/>
      <c r="Z39" s="114"/>
    </row>
    <row r="40" ht="16.5" customHeight="1">
      <c r="A40" s="59" t="s">
        <v>636</v>
      </c>
      <c r="B40" s="59" t="s">
        <v>637</v>
      </c>
      <c r="C40" s="127">
        <v>0.002</v>
      </c>
      <c r="D40" s="123">
        <f t="shared" si="3"/>
        <v>4.852359231</v>
      </c>
      <c r="E40" s="114"/>
      <c r="F40" s="114"/>
      <c r="G40" s="114"/>
      <c r="H40" s="114"/>
      <c r="I40" s="114"/>
      <c r="J40" s="114"/>
      <c r="K40" s="114"/>
      <c r="L40" s="114"/>
      <c r="M40" s="114"/>
      <c r="N40" s="114"/>
      <c r="O40" s="114"/>
      <c r="P40" s="114"/>
      <c r="Q40" s="114"/>
      <c r="R40" s="114"/>
      <c r="S40" s="114"/>
      <c r="T40" s="114"/>
      <c r="U40" s="114"/>
      <c r="V40" s="114"/>
      <c r="W40" s="114"/>
      <c r="X40" s="114"/>
      <c r="Y40" s="114"/>
      <c r="Z40" s="114"/>
    </row>
    <row r="41" ht="16.5" customHeight="1">
      <c r="A41" s="59" t="s">
        <v>638</v>
      </c>
      <c r="B41" s="59" t="s">
        <v>639</v>
      </c>
      <c r="C41" s="127">
        <v>0.08</v>
      </c>
      <c r="D41" s="123">
        <f t="shared" si="3"/>
        <v>194.0943692</v>
      </c>
      <c r="E41" s="114"/>
      <c r="F41" s="114"/>
      <c r="G41" s="114"/>
      <c r="H41" s="114"/>
      <c r="I41" s="114"/>
      <c r="J41" s="114"/>
      <c r="K41" s="114"/>
      <c r="L41" s="114"/>
      <c r="M41" s="114"/>
      <c r="N41" s="114"/>
      <c r="O41" s="114"/>
      <c r="P41" s="114"/>
      <c r="Q41" s="114"/>
      <c r="R41" s="114"/>
      <c r="S41" s="114"/>
      <c r="T41" s="114"/>
      <c r="U41" s="114"/>
      <c r="V41" s="114"/>
      <c r="W41" s="114"/>
      <c r="X41" s="114"/>
      <c r="Y41" s="114"/>
      <c r="Z41" s="114"/>
    </row>
    <row r="42" ht="16.5" customHeight="1">
      <c r="A42" s="124" t="s">
        <v>640</v>
      </c>
      <c r="B42" s="76"/>
      <c r="C42" s="128">
        <f t="shared" ref="C42:D42" si="4">SUM(C34:C41)</f>
        <v>0.398</v>
      </c>
      <c r="D42" s="125">
        <f t="shared" si="4"/>
        <v>965.619487</v>
      </c>
      <c r="E42" s="114"/>
      <c r="F42" s="114"/>
      <c r="G42" s="114"/>
      <c r="H42" s="114"/>
      <c r="I42" s="114"/>
      <c r="J42" s="114"/>
      <c r="K42" s="114"/>
      <c r="L42" s="114"/>
      <c r="M42" s="114"/>
      <c r="N42" s="114"/>
      <c r="O42" s="114"/>
      <c r="P42" s="114"/>
      <c r="Q42" s="114"/>
      <c r="R42" s="114"/>
      <c r="S42" s="114"/>
      <c r="T42" s="114"/>
      <c r="U42" s="114"/>
      <c r="V42" s="114"/>
      <c r="W42" s="114"/>
      <c r="X42" s="114"/>
      <c r="Y42" s="114"/>
      <c r="Z42" s="114"/>
    </row>
    <row r="43" ht="16.5" customHeight="1">
      <c r="A43" s="107" t="s">
        <v>641</v>
      </c>
      <c r="B43" s="75"/>
      <c r="C43" s="76"/>
      <c r="D43" s="113"/>
      <c r="E43" s="114"/>
      <c r="F43" s="114"/>
      <c r="G43" s="114"/>
      <c r="H43" s="114"/>
      <c r="I43" s="114"/>
      <c r="J43" s="114"/>
      <c r="K43" s="114"/>
      <c r="L43" s="114"/>
      <c r="M43" s="114"/>
      <c r="N43" s="114"/>
      <c r="O43" s="114"/>
      <c r="P43" s="114"/>
      <c r="Q43" s="114"/>
      <c r="R43" s="114"/>
      <c r="S43" s="114"/>
      <c r="T43" s="114"/>
      <c r="U43" s="114"/>
      <c r="V43" s="114"/>
      <c r="W43" s="114"/>
      <c r="X43" s="114"/>
      <c r="Y43" s="114"/>
      <c r="Z43" s="114"/>
    </row>
    <row r="44" ht="16.5" customHeight="1">
      <c r="A44" s="122" t="s">
        <v>642</v>
      </c>
      <c r="B44" s="122" t="s">
        <v>643</v>
      </c>
      <c r="C44" s="122" t="s">
        <v>610</v>
      </c>
      <c r="D44" s="113"/>
      <c r="E44" s="114"/>
      <c r="F44" s="114"/>
      <c r="G44" s="114"/>
      <c r="H44" s="114"/>
      <c r="I44" s="114"/>
      <c r="J44" s="114"/>
      <c r="K44" s="114"/>
      <c r="L44" s="114"/>
      <c r="M44" s="114"/>
      <c r="N44" s="114"/>
      <c r="O44" s="114"/>
      <c r="P44" s="114"/>
      <c r="Q44" s="114"/>
      <c r="R44" s="114"/>
      <c r="S44" s="114"/>
      <c r="T44" s="114"/>
      <c r="U44" s="114"/>
      <c r="V44" s="114"/>
      <c r="W44" s="114"/>
      <c r="X44" s="114"/>
      <c r="Y44" s="114"/>
      <c r="Z44" s="114"/>
    </row>
    <row r="45" ht="16.5" customHeight="1">
      <c r="A45" s="59" t="s">
        <v>580</v>
      </c>
      <c r="B45" s="59" t="s">
        <v>644</v>
      </c>
      <c r="C45" s="123">
        <f>IF(5.5*2*20.91-6%*$C$19&lt;0,0,5.5*2*20.91-6%*$C$19)</f>
        <v>129.2262</v>
      </c>
      <c r="D45" s="113"/>
      <c r="E45" s="114"/>
      <c r="F45" s="114"/>
      <c r="G45" s="114"/>
      <c r="H45" s="114"/>
      <c r="I45" s="114"/>
      <c r="J45" s="114"/>
      <c r="K45" s="114"/>
      <c r="L45" s="114"/>
      <c r="M45" s="114"/>
      <c r="N45" s="114"/>
      <c r="O45" s="114"/>
      <c r="P45" s="114"/>
      <c r="Q45" s="114"/>
      <c r="R45" s="114"/>
      <c r="S45" s="114"/>
      <c r="T45" s="114"/>
      <c r="U45" s="114"/>
      <c r="V45" s="114"/>
      <c r="W45" s="114"/>
      <c r="X45" s="114"/>
      <c r="Y45" s="114"/>
      <c r="Z45" s="114"/>
    </row>
    <row r="46" ht="16.5" customHeight="1">
      <c r="A46" s="59" t="s">
        <v>583</v>
      </c>
      <c r="B46" s="59" t="s">
        <v>645</v>
      </c>
      <c r="C46" s="123">
        <f>(38)*20.91</f>
        <v>794.58</v>
      </c>
      <c r="D46" s="132"/>
      <c r="E46" s="114"/>
      <c r="F46" s="114"/>
      <c r="G46" s="114"/>
      <c r="H46" s="114"/>
      <c r="I46" s="114"/>
      <c r="J46" s="114"/>
      <c r="K46" s="114"/>
      <c r="L46" s="114"/>
      <c r="M46" s="114"/>
      <c r="N46" s="114"/>
      <c r="O46" s="114"/>
      <c r="P46" s="114"/>
      <c r="Q46" s="114"/>
      <c r="R46" s="114"/>
      <c r="S46" s="114"/>
      <c r="T46" s="114"/>
      <c r="U46" s="114"/>
      <c r="V46" s="114"/>
      <c r="W46" s="114"/>
      <c r="X46" s="114"/>
      <c r="Y46" s="114"/>
      <c r="Z46" s="114"/>
    </row>
    <row r="47" ht="16.5" customHeight="1">
      <c r="A47" s="59" t="s">
        <v>586</v>
      </c>
      <c r="B47" s="59" t="s">
        <v>646</v>
      </c>
      <c r="C47" s="129">
        <v>169.67</v>
      </c>
      <c r="D47" s="132"/>
      <c r="E47" s="114"/>
      <c r="F47" s="114"/>
      <c r="G47" s="114"/>
      <c r="H47" s="114"/>
      <c r="I47" s="114"/>
      <c r="J47" s="114"/>
      <c r="K47" s="114"/>
      <c r="L47" s="114"/>
      <c r="M47" s="114"/>
      <c r="N47" s="114"/>
      <c r="O47" s="114"/>
      <c r="P47" s="114"/>
      <c r="Q47" s="114"/>
      <c r="R47" s="114"/>
      <c r="S47" s="114"/>
      <c r="T47" s="114"/>
      <c r="U47" s="114"/>
      <c r="V47" s="114"/>
      <c r="W47" s="114"/>
      <c r="X47" s="114"/>
      <c r="Y47" s="114"/>
      <c r="Z47" s="114"/>
    </row>
    <row r="48" ht="16.5" customHeight="1">
      <c r="A48" s="100" t="s">
        <v>589</v>
      </c>
      <c r="B48" s="59" t="s">
        <v>647</v>
      </c>
      <c r="C48" s="129">
        <v>11.27</v>
      </c>
      <c r="D48" s="132"/>
      <c r="E48" s="114"/>
      <c r="F48" s="114"/>
      <c r="G48" s="114"/>
      <c r="H48" s="114"/>
      <c r="I48" s="114"/>
      <c r="J48" s="114"/>
      <c r="K48" s="114"/>
      <c r="L48" s="114"/>
      <c r="M48" s="114"/>
      <c r="N48" s="114"/>
      <c r="O48" s="114"/>
      <c r="P48" s="114"/>
      <c r="Q48" s="114"/>
      <c r="R48" s="114"/>
      <c r="S48" s="114"/>
      <c r="T48" s="114"/>
      <c r="U48" s="114"/>
      <c r="V48" s="114"/>
      <c r="W48" s="114"/>
      <c r="X48" s="114"/>
      <c r="Y48" s="114"/>
      <c r="Z48" s="114"/>
    </row>
    <row r="49" ht="16.5" customHeight="1">
      <c r="A49" s="100" t="s">
        <v>615</v>
      </c>
      <c r="B49" s="59" t="s">
        <v>648</v>
      </c>
      <c r="C49" s="129">
        <v>2.5</v>
      </c>
      <c r="D49" s="132"/>
      <c r="E49" s="114"/>
      <c r="F49" s="114"/>
      <c r="G49" s="114"/>
      <c r="H49" s="114"/>
      <c r="I49" s="114"/>
      <c r="J49" s="114"/>
      <c r="K49" s="114"/>
      <c r="L49" s="114"/>
      <c r="M49" s="114"/>
      <c r="N49" s="114"/>
      <c r="O49" s="114"/>
      <c r="P49" s="114"/>
      <c r="Q49" s="114"/>
      <c r="R49" s="114"/>
      <c r="S49" s="114"/>
      <c r="T49" s="114"/>
      <c r="U49" s="114"/>
      <c r="V49" s="114"/>
      <c r="W49" s="114"/>
      <c r="X49" s="114"/>
      <c r="Y49" s="114"/>
      <c r="Z49" s="114"/>
    </row>
    <row r="50" ht="16.5" customHeight="1">
      <c r="A50" s="124" t="s">
        <v>619</v>
      </c>
      <c r="B50" s="76"/>
      <c r="C50" s="125">
        <f>SUM(C45:C49)</f>
        <v>1107.2462</v>
      </c>
      <c r="D50" s="113"/>
      <c r="E50" s="114"/>
      <c r="F50" s="114"/>
      <c r="G50" s="114"/>
      <c r="H50" s="114"/>
      <c r="I50" s="114"/>
      <c r="J50" s="114"/>
      <c r="K50" s="114"/>
      <c r="L50" s="114"/>
      <c r="M50" s="114"/>
      <c r="N50" s="114"/>
      <c r="O50" s="114"/>
      <c r="P50" s="114"/>
      <c r="Q50" s="114"/>
      <c r="R50" s="114"/>
      <c r="S50" s="114"/>
      <c r="T50" s="114"/>
      <c r="U50" s="114"/>
      <c r="V50" s="114"/>
      <c r="W50" s="114"/>
      <c r="X50" s="114"/>
      <c r="Y50" s="114"/>
      <c r="Z50" s="114"/>
    </row>
    <row r="51" ht="16.5" customHeight="1">
      <c r="A51" s="107" t="s">
        <v>649</v>
      </c>
      <c r="B51" s="75"/>
      <c r="C51" s="76"/>
      <c r="D51" s="113"/>
      <c r="E51" s="114"/>
      <c r="F51" s="114"/>
      <c r="G51" s="114"/>
      <c r="H51" s="114"/>
      <c r="I51" s="114"/>
      <c r="J51" s="114"/>
      <c r="K51" s="114"/>
      <c r="L51" s="114"/>
      <c r="M51" s="114"/>
      <c r="N51" s="114"/>
      <c r="O51" s="114"/>
      <c r="P51" s="114"/>
      <c r="Q51" s="114"/>
      <c r="R51" s="114"/>
      <c r="S51" s="114"/>
      <c r="T51" s="114"/>
      <c r="U51" s="114"/>
      <c r="V51" s="114"/>
      <c r="W51" s="114"/>
      <c r="X51" s="114"/>
      <c r="Y51" s="114"/>
      <c r="Z51" s="114"/>
    </row>
    <row r="52" ht="16.5" customHeight="1">
      <c r="A52" s="122">
        <v>2.0</v>
      </c>
      <c r="B52" s="122" t="s">
        <v>650</v>
      </c>
      <c r="C52" s="122" t="s">
        <v>610</v>
      </c>
      <c r="D52" s="113"/>
      <c r="E52" s="114"/>
      <c r="F52" s="114"/>
      <c r="G52" s="114"/>
      <c r="H52" s="114"/>
      <c r="I52" s="114"/>
      <c r="J52" s="114"/>
      <c r="K52" s="114"/>
      <c r="L52" s="114"/>
      <c r="M52" s="114"/>
      <c r="N52" s="114"/>
      <c r="O52" s="114"/>
      <c r="P52" s="114"/>
      <c r="Q52" s="114"/>
      <c r="R52" s="114"/>
      <c r="S52" s="114"/>
      <c r="T52" s="114"/>
      <c r="U52" s="114"/>
      <c r="V52" s="114"/>
      <c r="W52" s="114"/>
      <c r="X52" s="114"/>
      <c r="Y52" s="114"/>
      <c r="Z52" s="114"/>
    </row>
    <row r="53" ht="16.5" customHeight="1">
      <c r="A53" s="59" t="s">
        <v>622</v>
      </c>
      <c r="B53" s="59" t="s">
        <v>651</v>
      </c>
      <c r="C53" s="123">
        <f>$D$31</f>
        <v>242.5306156</v>
      </c>
      <c r="D53" s="113"/>
      <c r="E53" s="114"/>
      <c r="F53" s="114"/>
      <c r="G53" s="114"/>
      <c r="H53" s="114"/>
      <c r="I53" s="114"/>
      <c r="J53" s="114"/>
      <c r="K53" s="114"/>
      <c r="L53" s="114"/>
      <c r="M53" s="114"/>
      <c r="N53" s="114"/>
      <c r="O53" s="114"/>
      <c r="P53" s="114"/>
      <c r="Q53" s="114"/>
      <c r="R53" s="114"/>
      <c r="S53" s="114"/>
      <c r="T53" s="114"/>
      <c r="U53" s="114"/>
      <c r="V53" s="114"/>
      <c r="W53" s="114"/>
      <c r="X53" s="114"/>
      <c r="Y53" s="114"/>
      <c r="Z53" s="114"/>
    </row>
    <row r="54" ht="16.5" customHeight="1">
      <c r="A54" s="59" t="s">
        <v>628</v>
      </c>
      <c r="B54" s="59" t="s">
        <v>629</v>
      </c>
      <c r="C54" s="123">
        <f>$D$42</f>
        <v>965.619487</v>
      </c>
      <c r="D54" s="113"/>
      <c r="E54" s="114"/>
      <c r="F54" s="114"/>
      <c r="G54" s="114"/>
      <c r="H54" s="114"/>
      <c r="I54" s="114"/>
      <c r="J54" s="114"/>
      <c r="K54" s="114"/>
      <c r="L54" s="114"/>
      <c r="M54" s="114"/>
      <c r="N54" s="114"/>
      <c r="O54" s="114"/>
      <c r="P54" s="114"/>
      <c r="Q54" s="114"/>
      <c r="R54" s="114"/>
      <c r="S54" s="114"/>
      <c r="T54" s="114"/>
      <c r="U54" s="114"/>
      <c r="V54" s="114"/>
      <c r="W54" s="114"/>
      <c r="X54" s="114"/>
      <c r="Y54" s="114"/>
      <c r="Z54" s="114"/>
    </row>
    <row r="55" ht="16.5" customHeight="1">
      <c r="A55" s="59" t="s">
        <v>642</v>
      </c>
      <c r="B55" s="59" t="s">
        <v>643</v>
      </c>
      <c r="C55" s="123">
        <f>$C$50</f>
        <v>1107.2462</v>
      </c>
      <c r="D55" s="113"/>
      <c r="E55" s="114"/>
      <c r="F55" s="114"/>
      <c r="G55" s="114"/>
      <c r="H55" s="114"/>
      <c r="I55" s="114"/>
      <c r="J55" s="114"/>
      <c r="K55" s="114"/>
      <c r="L55" s="114"/>
      <c r="M55" s="114"/>
      <c r="N55" s="114"/>
      <c r="O55" s="114"/>
      <c r="P55" s="114"/>
      <c r="Q55" s="114"/>
      <c r="R55" s="114"/>
      <c r="S55" s="114"/>
      <c r="T55" s="114"/>
      <c r="U55" s="114"/>
      <c r="V55" s="114"/>
      <c r="W55" s="114"/>
      <c r="X55" s="114"/>
      <c r="Y55" s="114"/>
      <c r="Z55" s="114"/>
    </row>
    <row r="56" ht="16.5" customHeight="1">
      <c r="A56" s="124" t="s">
        <v>619</v>
      </c>
      <c r="B56" s="76"/>
      <c r="C56" s="125">
        <f>SUM(C53:C55)</f>
        <v>2315.396303</v>
      </c>
      <c r="D56" s="113"/>
      <c r="E56" s="114"/>
      <c r="F56" s="114"/>
      <c r="G56" s="114"/>
      <c r="H56" s="114"/>
      <c r="I56" s="114"/>
      <c r="J56" s="114"/>
      <c r="K56" s="114"/>
      <c r="L56" s="114"/>
      <c r="M56" s="114"/>
      <c r="N56" s="114"/>
      <c r="O56" s="114"/>
      <c r="P56" s="114"/>
      <c r="Q56" s="114"/>
      <c r="R56" s="114"/>
      <c r="S56" s="114"/>
      <c r="T56" s="114"/>
      <c r="U56" s="114"/>
      <c r="V56" s="114"/>
      <c r="W56" s="114"/>
      <c r="X56" s="114"/>
      <c r="Y56" s="114"/>
      <c r="Z56" s="114"/>
    </row>
    <row r="57" ht="16.5" customHeight="1">
      <c r="A57" s="121" t="s">
        <v>652</v>
      </c>
      <c r="B57" s="75"/>
      <c r="C57" s="76"/>
      <c r="D57" s="113"/>
      <c r="E57" s="114"/>
      <c r="F57" s="114"/>
      <c r="G57" s="114"/>
      <c r="H57" s="114"/>
      <c r="I57" s="114"/>
      <c r="J57" s="114"/>
      <c r="K57" s="114"/>
      <c r="L57" s="114"/>
      <c r="M57" s="114"/>
      <c r="N57" s="114"/>
      <c r="O57" s="114"/>
      <c r="P57" s="114"/>
      <c r="Q57" s="114"/>
      <c r="R57" s="114"/>
      <c r="S57" s="114"/>
      <c r="T57" s="114"/>
      <c r="U57" s="114"/>
      <c r="V57" s="114"/>
      <c r="W57" s="114"/>
      <c r="X57" s="114"/>
      <c r="Y57" s="114"/>
      <c r="Z57" s="114"/>
    </row>
    <row r="58" ht="16.5" customHeight="1">
      <c r="A58" s="122">
        <v>3.0</v>
      </c>
      <c r="B58" s="122" t="s">
        <v>653</v>
      </c>
      <c r="C58" s="122" t="s">
        <v>624</v>
      </c>
      <c r="D58" s="122" t="s">
        <v>610</v>
      </c>
      <c r="E58" s="114"/>
      <c r="F58" s="114"/>
      <c r="G58" s="114"/>
      <c r="H58" s="114"/>
      <c r="I58" s="114"/>
      <c r="J58" s="114"/>
      <c r="K58" s="114"/>
      <c r="L58" s="114"/>
      <c r="M58" s="114"/>
      <c r="N58" s="114"/>
      <c r="O58" s="114"/>
      <c r="P58" s="114"/>
      <c r="Q58" s="114"/>
      <c r="R58" s="114"/>
      <c r="S58" s="114"/>
      <c r="T58" s="114"/>
      <c r="U58" s="114"/>
      <c r="V58" s="114"/>
      <c r="W58" s="114"/>
      <c r="X58" s="114"/>
      <c r="Y58" s="114"/>
      <c r="Z58" s="114"/>
    </row>
    <row r="59" ht="16.5" customHeight="1">
      <c r="A59" s="59" t="s">
        <v>580</v>
      </c>
      <c r="B59" s="59" t="s">
        <v>654</v>
      </c>
      <c r="C59" s="127">
        <f>1/12*5%</f>
        <v>0.004166666667</v>
      </c>
      <c r="D59" s="123">
        <f>$C$59*($C$25+$C$53)</f>
        <v>10.10908173</v>
      </c>
      <c r="E59" s="114"/>
      <c r="F59" s="114"/>
      <c r="G59" s="114"/>
      <c r="H59" s="114"/>
      <c r="I59" s="114"/>
      <c r="J59" s="114"/>
      <c r="K59" s="114"/>
      <c r="L59" s="114"/>
      <c r="M59" s="114"/>
      <c r="N59" s="114"/>
      <c r="O59" s="114"/>
      <c r="P59" s="114"/>
      <c r="Q59" s="114"/>
      <c r="R59" s="114"/>
      <c r="S59" s="114"/>
      <c r="T59" s="114"/>
      <c r="U59" s="114"/>
      <c r="V59" s="114"/>
      <c r="W59" s="114"/>
      <c r="X59" s="114"/>
      <c r="Y59" s="114"/>
      <c r="Z59" s="114"/>
    </row>
    <row r="60" ht="16.5" customHeight="1">
      <c r="A60" s="59" t="s">
        <v>583</v>
      </c>
      <c r="B60" s="59" t="s">
        <v>655</v>
      </c>
      <c r="C60" s="127">
        <f>C59*C41</f>
        <v>0.0003333333333</v>
      </c>
      <c r="D60" s="123">
        <f>$C$41*$D$59</f>
        <v>0.8087265385</v>
      </c>
      <c r="E60" s="114"/>
      <c r="F60" s="114"/>
      <c r="G60" s="114"/>
      <c r="H60" s="114"/>
      <c r="I60" s="114"/>
      <c r="J60" s="114"/>
      <c r="K60" s="114"/>
      <c r="L60" s="114"/>
      <c r="M60" s="114"/>
      <c r="N60" s="114"/>
      <c r="O60" s="114"/>
      <c r="P60" s="114"/>
      <c r="Q60" s="114"/>
      <c r="R60" s="114"/>
      <c r="S60" s="114"/>
      <c r="T60" s="114"/>
      <c r="U60" s="114"/>
      <c r="V60" s="114"/>
      <c r="W60" s="114"/>
      <c r="X60" s="114"/>
      <c r="Y60" s="114"/>
      <c r="Z60" s="114"/>
    </row>
    <row r="61" ht="16.5" customHeight="1">
      <c r="A61" s="59" t="s">
        <v>586</v>
      </c>
      <c r="B61" s="59" t="s">
        <v>656</v>
      </c>
      <c r="C61" s="127">
        <f>7/30/12</f>
        <v>0.01944444444</v>
      </c>
      <c r="D61" s="123">
        <f>$C$61*($C$25+$C$53)</f>
        <v>47.17571475</v>
      </c>
      <c r="E61" s="114"/>
      <c r="F61" s="114"/>
      <c r="G61" s="114"/>
      <c r="H61" s="114"/>
      <c r="I61" s="114"/>
      <c r="J61" s="114"/>
      <c r="K61" s="114"/>
      <c r="L61" s="114"/>
      <c r="M61" s="114"/>
      <c r="N61" s="114"/>
      <c r="O61" s="114"/>
      <c r="P61" s="114"/>
      <c r="Q61" s="114"/>
      <c r="R61" s="114"/>
      <c r="S61" s="114"/>
      <c r="T61" s="114"/>
      <c r="U61" s="114"/>
      <c r="V61" s="114"/>
      <c r="W61" s="114"/>
      <c r="X61" s="114"/>
      <c r="Y61" s="114"/>
      <c r="Z61" s="114"/>
    </row>
    <row r="62" ht="16.5" customHeight="1">
      <c r="A62" s="59" t="s">
        <v>589</v>
      </c>
      <c r="B62" s="59" t="s">
        <v>657</v>
      </c>
      <c r="C62" s="127">
        <f>$C$42*C61</f>
        <v>0.007738888889</v>
      </c>
      <c r="D62" s="123">
        <f>$D$61*$C$42</f>
        <v>18.77593447</v>
      </c>
      <c r="E62" s="114"/>
      <c r="F62" s="114"/>
      <c r="G62" s="114"/>
      <c r="H62" s="114"/>
      <c r="I62" s="114"/>
      <c r="J62" s="114"/>
      <c r="K62" s="114"/>
      <c r="L62" s="114"/>
      <c r="M62" s="114"/>
      <c r="N62" s="114"/>
      <c r="O62" s="114"/>
      <c r="P62" s="114"/>
      <c r="Q62" s="114"/>
      <c r="R62" s="114"/>
      <c r="S62" s="114"/>
      <c r="T62" s="114"/>
      <c r="U62" s="114"/>
      <c r="V62" s="114"/>
      <c r="W62" s="114"/>
      <c r="X62" s="114"/>
      <c r="Y62" s="114"/>
      <c r="Z62" s="114"/>
    </row>
    <row r="63" ht="16.5" customHeight="1">
      <c r="A63" s="59" t="s">
        <v>615</v>
      </c>
      <c r="B63" s="59" t="s">
        <v>658</v>
      </c>
      <c r="C63" s="127">
        <f>40%*8%*(100%+$C$31)</f>
        <v>0.03555413333</v>
      </c>
      <c r="D63" s="123">
        <f>40%*8%*($C$25+$C$53)</f>
        <v>77.6377477</v>
      </c>
      <c r="E63" s="114"/>
      <c r="F63" s="114"/>
      <c r="G63" s="114"/>
      <c r="H63" s="114"/>
      <c r="I63" s="114"/>
      <c r="J63" s="114"/>
      <c r="K63" s="114"/>
      <c r="L63" s="114"/>
      <c r="M63" s="114"/>
      <c r="N63" s="114"/>
      <c r="O63" s="114"/>
      <c r="P63" s="114"/>
      <c r="Q63" s="114"/>
      <c r="R63" s="114"/>
      <c r="S63" s="114"/>
      <c r="T63" s="114"/>
      <c r="U63" s="114"/>
      <c r="V63" s="114"/>
      <c r="W63" s="114"/>
      <c r="X63" s="114"/>
      <c r="Y63" s="114"/>
      <c r="Z63" s="114"/>
    </row>
    <row r="64" ht="16.5" customHeight="1">
      <c r="A64" s="124" t="s">
        <v>619</v>
      </c>
      <c r="B64" s="76"/>
      <c r="C64" s="128">
        <f t="shared" ref="C64:D64" si="5">SUM(C59:C63)</f>
        <v>0.06723746667</v>
      </c>
      <c r="D64" s="125">
        <f t="shared" si="5"/>
        <v>154.5072052</v>
      </c>
      <c r="E64" s="114"/>
      <c r="F64" s="114"/>
      <c r="G64" s="114"/>
      <c r="H64" s="114"/>
      <c r="I64" s="114"/>
      <c r="J64" s="114"/>
      <c r="K64" s="114"/>
      <c r="L64" s="114"/>
      <c r="M64" s="114"/>
      <c r="N64" s="114"/>
      <c r="O64" s="114"/>
      <c r="P64" s="114"/>
      <c r="Q64" s="114"/>
      <c r="R64" s="114"/>
      <c r="S64" s="114"/>
      <c r="T64" s="114"/>
      <c r="U64" s="114"/>
      <c r="V64" s="114"/>
      <c r="W64" s="114"/>
      <c r="X64" s="114"/>
      <c r="Y64" s="114"/>
      <c r="Z64" s="114"/>
    </row>
    <row r="65" ht="16.5" customHeight="1">
      <c r="A65" s="121" t="s">
        <v>659</v>
      </c>
      <c r="B65" s="75"/>
      <c r="C65" s="76"/>
      <c r="D65" s="113"/>
      <c r="E65" s="114"/>
      <c r="F65" s="114"/>
      <c r="G65" s="114"/>
      <c r="H65" s="114"/>
      <c r="I65" s="114"/>
      <c r="J65" s="114"/>
      <c r="K65" s="114"/>
      <c r="L65" s="114"/>
      <c r="M65" s="114"/>
      <c r="N65" s="114"/>
      <c r="O65" s="114"/>
      <c r="P65" s="114"/>
      <c r="Q65" s="114"/>
      <c r="R65" s="114"/>
      <c r="S65" s="114"/>
      <c r="T65" s="114"/>
      <c r="U65" s="114"/>
      <c r="V65" s="114"/>
      <c r="W65" s="114"/>
      <c r="X65" s="114"/>
      <c r="Y65" s="114"/>
      <c r="Z65" s="114"/>
    </row>
    <row r="66" ht="16.5" customHeight="1">
      <c r="A66" s="122">
        <v>4.0</v>
      </c>
      <c r="B66" s="122" t="s">
        <v>660</v>
      </c>
      <c r="C66" s="122" t="s">
        <v>624</v>
      </c>
      <c r="D66" s="122" t="s">
        <v>610</v>
      </c>
      <c r="E66" s="114"/>
      <c r="F66" s="114"/>
      <c r="G66" s="114"/>
      <c r="H66" s="114"/>
      <c r="I66" s="114"/>
      <c r="J66" s="114"/>
      <c r="K66" s="114"/>
      <c r="L66" s="114"/>
      <c r="M66" s="114"/>
      <c r="N66" s="114"/>
      <c r="O66" s="114"/>
      <c r="P66" s="114"/>
      <c r="Q66" s="114"/>
      <c r="R66" s="114"/>
      <c r="S66" s="114"/>
      <c r="T66" s="114"/>
      <c r="U66" s="114"/>
      <c r="V66" s="114"/>
      <c r="W66" s="114"/>
      <c r="X66" s="114"/>
      <c r="Y66" s="114"/>
      <c r="Z66" s="114"/>
    </row>
    <row r="67" ht="16.5" customHeight="1">
      <c r="A67" s="59" t="s">
        <v>580</v>
      </c>
      <c r="B67" s="59" t="s">
        <v>661</v>
      </c>
      <c r="C67" s="127">
        <v>0.0833</v>
      </c>
      <c r="D67" s="123">
        <f t="shared" ref="D67:D71" si="6">C67*($C$25+$D$31+$D$42+$C$47+$C$48+$D$64)</f>
        <v>310.4796174</v>
      </c>
      <c r="E67" s="114"/>
      <c r="F67" s="114"/>
      <c r="G67" s="114"/>
      <c r="H67" s="114"/>
      <c r="I67" s="114"/>
      <c r="J67" s="114"/>
      <c r="K67" s="114"/>
      <c r="L67" s="114"/>
      <c r="M67" s="114"/>
      <c r="N67" s="114"/>
      <c r="O67" s="114"/>
      <c r="P67" s="114"/>
      <c r="Q67" s="114"/>
      <c r="R67" s="114"/>
      <c r="S67" s="114"/>
      <c r="T67" s="114"/>
      <c r="U67" s="114"/>
      <c r="V67" s="114"/>
      <c r="W67" s="114"/>
      <c r="X67" s="114"/>
      <c r="Y67" s="114"/>
      <c r="Z67" s="114"/>
    </row>
    <row r="68" ht="16.5" customHeight="1">
      <c r="A68" s="59" t="s">
        <v>583</v>
      </c>
      <c r="B68" s="59" t="s">
        <v>662</v>
      </c>
      <c r="C68" s="127">
        <f>1/365</f>
        <v>0.002739726027</v>
      </c>
      <c r="D68" s="123">
        <f t="shared" si="6"/>
        <v>10.21163372</v>
      </c>
      <c r="E68" s="114"/>
      <c r="F68" s="114"/>
      <c r="G68" s="114"/>
      <c r="H68" s="114"/>
      <c r="I68" s="114"/>
      <c r="J68" s="114"/>
      <c r="K68" s="114"/>
      <c r="L68" s="114"/>
      <c r="M68" s="114"/>
      <c r="N68" s="114"/>
      <c r="O68" s="114"/>
      <c r="P68" s="114"/>
      <c r="Q68" s="114"/>
      <c r="R68" s="114"/>
      <c r="S68" s="114"/>
      <c r="T68" s="114"/>
      <c r="U68" s="114"/>
      <c r="V68" s="114"/>
      <c r="W68" s="114"/>
      <c r="X68" s="114"/>
      <c r="Y68" s="114"/>
      <c r="Z68" s="114"/>
    </row>
    <row r="69" ht="16.5" customHeight="1">
      <c r="A69" s="59" t="s">
        <v>586</v>
      </c>
      <c r="B69" s="59" t="s">
        <v>663</v>
      </c>
      <c r="C69" s="127">
        <f>5/365*1.416%*50%</f>
        <v>0.00009698630137</v>
      </c>
      <c r="D69" s="123">
        <f t="shared" si="6"/>
        <v>0.3614918337</v>
      </c>
      <c r="E69" s="114"/>
      <c r="F69" s="114"/>
      <c r="G69" s="114"/>
      <c r="H69" s="114"/>
      <c r="I69" s="114"/>
      <c r="J69" s="114"/>
      <c r="K69" s="114"/>
      <c r="L69" s="114"/>
      <c r="M69" s="114"/>
      <c r="N69" s="114"/>
      <c r="O69" s="114"/>
      <c r="P69" s="114"/>
      <c r="Q69" s="114"/>
      <c r="R69" s="114"/>
      <c r="S69" s="114"/>
      <c r="T69" s="114"/>
      <c r="U69" s="114"/>
      <c r="V69" s="114"/>
      <c r="W69" s="114"/>
      <c r="X69" s="114"/>
      <c r="Y69" s="114"/>
      <c r="Z69" s="114"/>
    </row>
    <row r="70" ht="16.5" customHeight="1">
      <c r="A70" s="59" t="s">
        <v>589</v>
      </c>
      <c r="B70" s="59" t="s">
        <v>664</v>
      </c>
      <c r="C70" s="127">
        <f>15/365*2.46%</f>
        <v>0.001010958904</v>
      </c>
      <c r="D70" s="123">
        <f t="shared" si="6"/>
        <v>3.768092843</v>
      </c>
      <c r="E70" s="114"/>
      <c r="F70" s="114"/>
      <c r="G70" s="114"/>
      <c r="H70" s="114"/>
      <c r="I70" s="114"/>
      <c r="J70" s="114"/>
      <c r="K70" s="114"/>
      <c r="L70" s="114"/>
      <c r="M70" s="114"/>
      <c r="N70" s="114"/>
      <c r="O70" s="114"/>
      <c r="P70" s="114"/>
      <c r="Q70" s="114"/>
      <c r="R70" s="114"/>
      <c r="S70" s="114"/>
      <c r="T70" s="114"/>
      <c r="U70" s="114"/>
      <c r="V70" s="114"/>
      <c r="W70" s="114"/>
      <c r="X70" s="114"/>
      <c r="Y70" s="114"/>
      <c r="Z70" s="114"/>
    </row>
    <row r="71" ht="16.5" customHeight="1">
      <c r="A71" s="59" t="s">
        <v>615</v>
      </c>
      <c r="B71" s="59" t="s">
        <v>665</v>
      </c>
      <c r="C71" s="127">
        <f>4/12*1.416%*(C67+C31)*50%</f>
        <v>0.0004587053333</v>
      </c>
      <c r="D71" s="123">
        <f t="shared" si="6"/>
        <v>1.70970776</v>
      </c>
      <c r="E71" s="114"/>
      <c r="F71" s="114"/>
      <c r="G71" s="114"/>
      <c r="H71" s="114"/>
      <c r="I71" s="114"/>
      <c r="J71" s="114"/>
      <c r="K71" s="114"/>
      <c r="L71" s="114"/>
      <c r="M71" s="114"/>
      <c r="N71" s="114"/>
      <c r="O71" s="114"/>
      <c r="P71" s="114"/>
      <c r="Q71" s="114"/>
      <c r="R71" s="114"/>
      <c r="S71" s="114"/>
      <c r="T71" s="114"/>
      <c r="U71" s="114"/>
      <c r="V71" s="114"/>
      <c r="W71" s="114"/>
      <c r="X71" s="114"/>
      <c r="Y71" s="114"/>
      <c r="Z71" s="114"/>
    </row>
    <row r="72" ht="16.5" customHeight="1">
      <c r="A72" s="59" t="s">
        <v>617</v>
      </c>
      <c r="B72" s="59" t="s">
        <v>666</v>
      </c>
      <c r="C72" s="130">
        <v>0.0</v>
      </c>
      <c r="D72" s="129">
        <v>0.0</v>
      </c>
      <c r="E72" s="114"/>
      <c r="F72" s="114"/>
      <c r="G72" s="114"/>
      <c r="H72" s="114"/>
      <c r="I72" s="114"/>
      <c r="J72" s="114"/>
      <c r="K72" s="114"/>
      <c r="L72" s="114"/>
      <c r="M72" s="114"/>
      <c r="N72" s="114"/>
      <c r="O72" s="114"/>
      <c r="P72" s="114"/>
      <c r="Q72" s="114"/>
      <c r="R72" s="114"/>
      <c r="S72" s="114"/>
      <c r="T72" s="114"/>
      <c r="U72" s="114"/>
      <c r="V72" s="114"/>
      <c r="W72" s="114"/>
      <c r="X72" s="114"/>
      <c r="Y72" s="114"/>
      <c r="Z72" s="114"/>
    </row>
    <row r="73" ht="16.5" customHeight="1">
      <c r="A73" s="59" t="s">
        <v>636</v>
      </c>
      <c r="B73" s="59" t="s">
        <v>618</v>
      </c>
      <c r="C73" s="130">
        <v>0.0</v>
      </c>
      <c r="D73" s="129">
        <v>0.0</v>
      </c>
      <c r="E73" s="114"/>
      <c r="F73" s="114"/>
      <c r="G73" s="114"/>
      <c r="H73" s="114"/>
      <c r="I73" s="114"/>
      <c r="J73" s="114"/>
      <c r="K73" s="114"/>
      <c r="L73" s="114"/>
      <c r="M73" s="114"/>
      <c r="N73" s="114"/>
      <c r="O73" s="114"/>
      <c r="P73" s="114"/>
      <c r="Q73" s="114"/>
      <c r="R73" s="114"/>
      <c r="S73" s="114"/>
      <c r="T73" s="114"/>
      <c r="U73" s="114"/>
      <c r="V73" s="114"/>
      <c r="W73" s="114"/>
      <c r="X73" s="114"/>
      <c r="Y73" s="114"/>
      <c r="Z73" s="114"/>
    </row>
    <row r="74" ht="16.5" customHeight="1">
      <c r="A74" s="124" t="s">
        <v>640</v>
      </c>
      <c r="B74" s="76"/>
      <c r="C74" s="128">
        <f t="shared" ref="C74:D74" si="7">SUM(C67:C73)</f>
        <v>0.08760637657</v>
      </c>
      <c r="D74" s="125">
        <f t="shared" si="7"/>
        <v>326.5305436</v>
      </c>
      <c r="E74" s="114"/>
      <c r="F74" s="114"/>
      <c r="G74" s="114"/>
      <c r="H74" s="114"/>
      <c r="I74" s="114"/>
      <c r="J74" s="114"/>
      <c r="K74" s="114"/>
      <c r="L74" s="114"/>
      <c r="M74" s="114"/>
      <c r="N74" s="114"/>
      <c r="O74" s="114"/>
      <c r="P74" s="114"/>
      <c r="Q74" s="114"/>
      <c r="R74" s="114"/>
      <c r="S74" s="114"/>
      <c r="T74" s="114"/>
      <c r="U74" s="114"/>
      <c r="V74" s="114"/>
      <c r="W74" s="114"/>
      <c r="X74" s="114"/>
      <c r="Y74" s="114"/>
      <c r="Z74" s="114"/>
    </row>
    <row r="75" ht="16.5" customHeight="1">
      <c r="A75" s="121" t="s">
        <v>667</v>
      </c>
      <c r="B75" s="75"/>
      <c r="C75" s="76"/>
      <c r="D75" s="113"/>
      <c r="E75" s="114"/>
      <c r="F75" s="114"/>
      <c r="G75" s="114"/>
      <c r="H75" s="114"/>
      <c r="I75" s="114"/>
      <c r="J75" s="114"/>
      <c r="K75" s="114"/>
      <c r="L75" s="114"/>
      <c r="M75" s="114"/>
      <c r="N75" s="114"/>
      <c r="O75" s="114"/>
      <c r="P75" s="114"/>
      <c r="Q75" s="114"/>
      <c r="R75" s="114"/>
      <c r="S75" s="114"/>
      <c r="T75" s="114"/>
      <c r="U75" s="114"/>
      <c r="V75" s="114"/>
      <c r="W75" s="114"/>
      <c r="X75" s="114"/>
      <c r="Y75" s="114"/>
      <c r="Z75" s="114"/>
    </row>
    <row r="76" ht="16.5" customHeight="1">
      <c r="A76" s="122">
        <v>5.0</v>
      </c>
      <c r="B76" s="122" t="s">
        <v>668</v>
      </c>
      <c r="C76" s="122" t="s">
        <v>610</v>
      </c>
      <c r="D76" s="113"/>
      <c r="E76" s="114"/>
      <c r="F76" s="114"/>
      <c r="G76" s="114"/>
      <c r="H76" s="114"/>
      <c r="I76" s="114"/>
      <c r="J76" s="114"/>
      <c r="K76" s="114"/>
      <c r="L76" s="114"/>
      <c r="M76" s="114"/>
      <c r="N76" s="114"/>
      <c r="O76" s="114"/>
      <c r="P76" s="114"/>
      <c r="Q76" s="114"/>
      <c r="R76" s="114"/>
      <c r="S76" s="114"/>
      <c r="T76" s="114"/>
      <c r="U76" s="114"/>
      <c r="V76" s="114"/>
      <c r="W76" s="114"/>
      <c r="X76" s="114"/>
      <c r="Y76" s="114"/>
      <c r="Z76" s="114"/>
    </row>
    <row r="77" ht="16.5" customHeight="1">
      <c r="A77" s="59" t="s">
        <v>580</v>
      </c>
      <c r="B77" s="59" t="s">
        <v>475</v>
      </c>
      <c r="C77" s="123">
        <f>Uniformes!E10</f>
        <v>37.53446326</v>
      </c>
      <c r="D77" s="113"/>
      <c r="E77" s="114"/>
      <c r="F77" s="114"/>
      <c r="G77" s="114"/>
      <c r="H77" s="114"/>
      <c r="I77" s="114"/>
      <c r="J77" s="114"/>
      <c r="K77" s="114"/>
      <c r="L77" s="114"/>
      <c r="M77" s="114"/>
      <c r="N77" s="114"/>
      <c r="O77" s="114"/>
      <c r="P77" s="114"/>
      <c r="Q77" s="114"/>
      <c r="R77" s="114"/>
      <c r="S77" s="114"/>
      <c r="T77" s="114"/>
      <c r="U77" s="114"/>
      <c r="V77" s="114"/>
      <c r="W77" s="114"/>
      <c r="X77" s="114"/>
      <c r="Y77" s="114"/>
      <c r="Z77" s="114"/>
    </row>
    <row r="78" ht="16.5" customHeight="1">
      <c r="A78" s="59" t="s">
        <v>583</v>
      </c>
      <c r="B78" s="59" t="s">
        <v>476</v>
      </c>
      <c r="C78" s="129">
        <v>0.0</v>
      </c>
      <c r="D78" s="113"/>
      <c r="E78" s="114"/>
      <c r="F78" s="114"/>
      <c r="G78" s="114"/>
      <c r="H78" s="114"/>
      <c r="I78" s="114"/>
      <c r="J78" s="114"/>
      <c r="K78" s="114"/>
      <c r="L78" s="114"/>
      <c r="M78" s="114"/>
      <c r="N78" s="114"/>
      <c r="O78" s="114"/>
      <c r="P78" s="114"/>
      <c r="Q78" s="114"/>
      <c r="R78" s="114"/>
      <c r="S78" s="114"/>
      <c r="T78" s="114"/>
      <c r="U78" s="114"/>
      <c r="V78" s="114"/>
      <c r="W78" s="114"/>
      <c r="X78" s="114"/>
      <c r="Y78" s="114"/>
      <c r="Z78" s="114"/>
    </row>
    <row r="79" ht="16.5" customHeight="1">
      <c r="A79" s="59" t="s">
        <v>586</v>
      </c>
      <c r="B79" s="59" t="s">
        <v>477</v>
      </c>
      <c r="C79" s="123">
        <f>Material!H61</f>
        <v>1327.850278</v>
      </c>
      <c r="D79" s="113"/>
      <c r="E79" s="114"/>
      <c r="F79" s="114"/>
      <c r="G79" s="114"/>
      <c r="H79" s="114"/>
      <c r="I79" s="114"/>
      <c r="J79" s="114"/>
      <c r="K79" s="114"/>
      <c r="L79" s="114"/>
      <c r="M79" s="114"/>
      <c r="N79" s="114"/>
      <c r="O79" s="114"/>
      <c r="P79" s="114"/>
      <c r="Q79" s="114"/>
      <c r="R79" s="114"/>
      <c r="S79" s="114"/>
      <c r="T79" s="114"/>
      <c r="U79" s="114"/>
      <c r="V79" s="114"/>
      <c r="W79" s="114"/>
      <c r="X79" s="114"/>
      <c r="Y79" s="114"/>
      <c r="Z79" s="114"/>
    </row>
    <row r="80" ht="16.5" customHeight="1">
      <c r="A80" s="124" t="s">
        <v>640</v>
      </c>
      <c r="B80" s="76"/>
      <c r="C80" s="125">
        <f>SUM(C77:C79)</f>
        <v>1365.384742</v>
      </c>
      <c r="D80" s="113"/>
      <c r="E80" s="114"/>
      <c r="F80" s="114"/>
      <c r="G80" s="114"/>
      <c r="H80" s="114"/>
      <c r="I80" s="114"/>
      <c r="J80" s="114"/>
      <c r="K80" s="114"/>
      <c r="L80" s="114"/>
      <c r="M80" s="114"/>
      <c r="N80" s="114"/>
      <c r="O80" s="114"/>
      <c r="P80" s="114"/>
      <c r="Q80" s="114"/>
      <c r="R80" s="114"/>
      <c r="S80" s="114"/>
      <c r="T80" s="114"/>
      <c r="U80" s="114"/>
      <c r="V80" s="114"/>
      <c r="W80" s="114"/>
      <c r="X80" s="114"/>
      <c r="Y80" s="114"/>
      <c r="Z80" s="114"/>
    </row>
    <row r="81" ht="16.5" customHeight="1">
      <c r="A81" s="121" t="s">
        <v>669</v>
      </c>
      <c r="B81" s="75"/>
      <c r="C81" s="76"/>
      <c r="D81" s="113"/>
      <c r="E81" s="114"/>
      <c r="F81" s="114"/>
      <c r="G81" s="114"/>
      <c r="H81" s="114"/>
      <c r="I81" s="114"/>
      <c r="J81" s="114"/>
      <c r="K81" s="114"/>
      <c r="L81" s="114"/>
      <c r="M81" s="114"/>
      <c r="N81" s="114"/>
      <c r="O81" s="114"/>
      <c r="P81" s="114"/>
      <c r="Q81" s="114"/>
      <c r="R81" s="114"/>
      <c r="S81" s="114"/>
      <c r="T81" s="114"/>
      <c r="U81" s="114"/>
      <c r="V81" s="114"/>
      <c r="W81" s="114"/>
      <c r="X81" s="114"/>
      <c r="Y81" s="114"/>
      <c r="Z81" s="114"/>
    </row>
    <row r="82" ht="16.5" customHeight="1">
      <c r="A82" s="122">
        <v>6.0</v>
      </c>
      <c r="B82" s="122" t="s">
        <v>670</v>
      </c>
      <c r="C82" s="122" t="s">
        <v>624</v>
      </c>
      <c r="D82" s="122" t="s">
        <v>610</v>
      </c>
      <c r="E82" s="114"/>
      <c r="F82" s="114"/>
      <c r="G82" s="114"/>
      <c r="H82" s="114"/>
      <c r="I82" s="114"/>
      <c r="J82" s="114"/>
      <c r="K82" s="114"/>
      <c r="L82" s="114"/>
      <c r="M82" s="114"/>
      <c r="N82" s="114"/>
      <c r="O82" s="114"/>
      <c r="P82" s="114"/>
      <c r="Q82" s="114"/>
      <c r="R82" s="114"/>
      <c r="S82" s="114"/>
      <c r="T82" s="114"/>
      <c r="U82" s="114"/>
      <c r="V82" s="114"/>
      <c r="W82" s="114"/>
      <c r="X82" s="114"/>
      <c r="Y82" s="114"/>
      <c r="Z82" s="114"/>
    </row>
    <row r="83" ht="16.5" customHeight="1">
      <c r="A83" s="59" t="s">
        <v>580</v>
      </c>
      <c r="B83" s="59" t="s">
        <v>671</v>
      </c>
      <c r="C83" s="127">
        <f>'Base de custos uniformes'!$B$115</f>
        <v>0.01673333333</v>
      </c>
      <c r="D83" s="129">
        <f>C83*$C$98</f>
        <v>106.1808277</v>
      </c>
      <c r="E83" s="114"/>
      <c r="F83" s="114"/>
      <c r="G83" s="114"/>
      <c r="H83" s="114"/>
      <c r="I83" s="114"/>
      <c r="J83" s="114"/>
      <c r="K83" s="114"/>
      <c r="L83" s="114"/>
      <c r="M83" s="114"/>
      <c r="N83" s="114"/>
      <c r="O83" s="114"/>
      <c r="P83" s="114"/>
      <c r="Q83" s="114"/>
      <c r="R83" s="114"/>
      <c r="S83" s="114"/>
      <c r="T83" s="114"/>
      <c r="U83" s="114"/>
      <c r="V83" s="114"/>
      <c r="W83" s="114"/>
      <c r="X83" s="114"/>
      <c r="Y83" s="114"/>
      <c r="Z83" s="114"/>
    </row>
    <row r="84" ht="16.5" customHeight="1">
      <c r="A84" s="59" t="s">
        <v>583</v>
      </c>
      <c r="B84" s="59" t="s">
        <v>465</v>
      </c>
      <c r="C84" s="127">
        <f>'Base de custos uniformes'!B$122</f>
        <v>0.01673333333</v>
      </c>
      <c r="D84" s="129">
        <f>C84*(D83+$C$98)</f>
        <v>107.9575869</v>
      </c>
      <c r="E84" s="114"/>
      <c r="F84" s="114"/>
      <c r="G84" s="114"/>
      <c r="H84" s="114"/>
      <c r="I84" s="114"/>
      <c r="J84" s="114"/>
      <c r="K84" s="114"/>
      <c r="L84" s="114"/>
      <c r="M84" s="114"/>
      <c r="N84" s="114"/>
      <c r="O84" s="114"/>
      <c r="P84" s="114"/>
      <c r="Q84" s="114"/>
      <c r="R84" s="114"/>
      <c r="S84" s="114"/>
      <c r="T84" s="114"/>
      <c r="U84" s="114"/>
      <c r="V84" s="114"/>
      <c r="W84" s="114"/>
      <c r="X84" s="114"/>
      <c r="Y84" s="114"/>
      <c r="Z84" s="114"/>
    </row>
    <row r="85" ht="16.5" customHeight="1">
      <c r="A85" s="59" t="s">
        <v>586</v>
      </c>
      <c r="B85" s="59" t="s">
        <v>672</v>
      </c>
      <c r="C85" s="127">
        <f t="shared" ref="C85:D85" si="8">SUM(C86:C89)</f>
        <v>0.0865</v>
      </c>
      <c r="D85" s="129">
        <f t="shared" si="8"/>
        <v>621.1340306</v>
      </c>
      <c r="E85" s="114"/>
      <c r="F85" s="114"/>
      <c r="G85" s="114"/>
      <c r="H85" s="114"/>
      <c r="I85" s="114"/>
      <c r="J85" s="114"/>
      <c r="K85" s="114"/>
      <c r="L85" s="114"/>
      <c r="M85" s="114"/>
      <c r="N85" s="114"/>
      <c r="O85" s="114"/>
      <c r="P85" s="114"/>
      <c r="Q85" s="114"/>
      <c r="R85" s="114"/>
      <c r="S85" s="114"/>
      <c r="T85" s="114"/>
      <c r="U85" s="114"/>
      <c r="V85" s="114"/>
      <c r="W85" s="114"/>
      <c r="X85" s="114"/>
      <c r="Y85" s="114"/>
      <c r="Z85" s="114"/>
    </row>
    <row r="86" ht="16.5" customHeight="1">
      <c r="A86" s="100" t="s">
        <v>673</v>
      </c>
      <c r="B86" s="100" t="s">
        <v>674</v>
      </c>
      <c r="C86" s="130">
        <v>0.0065</v>
      </c>
      <c r="D86" s="129">
        <f t="shared" ref="D86:D89" si="9">C86*$C$100</f>
        <v>46.67481155</v>
      </c>
      <c r="E86" s="114"/>
      <c r="F86" s="114"/>
      <c r="G86" s="114"/>
      <c r="H86" s="114"/>
      <c r="I86" s="114"/>
      <c r="J86" s="114"/>
      <c r="K86" s="114"/>
      <c r="L86" s="114"/>
      <c r="M86" s="114"/>
      <c r="N86" s="114"/>
      <c r="O86" s="114"/>
      <c r="P86" s="114"/>
      <c r="Q86" s="114"/>
      <c r="R86" s="114"/>
      <c r="S86" s="114"/>
      <c r="T86" s="114"/>
      <c r="U86" s="114"/>
      <c r="V86" s="114"/>
      <c r="W86" s="114"/>
      <c r="X86" s="114"/>
      <c r="Y86" s="114"/>
      <c r="Z86" s="114"/>
    </row>
    <row r="87" ht="16.5" customHeight="1">
      <c r="A87" s="100" t="s">
        <v>675</v>
      </c>
      <c r="B87" s="100" t="s">
        <v>676</v>
      </c>
      <c r="C87" s="130">
        <v>0.03</v>
      </c>
      <c r="D87" s="129">
        <f t="shared" si="9"/>
        <v>215.4222072</v>
      </c>
      <c r="E87" s="114"/>
      <c r="F87" s="114"/>
      <c r="G87" s="114"/>
      <c r="H87" s="114"/>
      <c r="I87" s="114"/>
      <c r="J87" s="114"/>
      <c r="K87" s="114"/>
      <c r="L87" s="114"/>
      <c r="M87" s="114"/>
      <c r="N87" s="114"/>
      <c r="O87" s="114"/>
      <c r="P87" s="114"/>
      <c r="Q87" s="114"/>
      <c r="R87" s="114"/>
      <c r="S87" s="114"/>
      <c r="T87" s="114"/>
      <c r="U87" s="114"/>
      <c r="V87" s="114"/>
      <c r="W87" s="114"/>
      <c r="X87" s="114"/>
      <c r="Y87" s="114"/>
      <c r="Z87" s="114"/>
    </row>
    <row r="88" ht="16.5" customHeight="1">
      <c r="A88" s="100" t="s">
        <v>677</v>
      </c>
      <c r="B88" s="100" t="s">
        <v>678</v>
      </c>
      <c r="C88" s="127">
        <v>0.05</v>
      </c>
      <c r="D88" s="129">
        <f t="shared" si="9"/>
        <v>359.0370119</v>
      </c>
      <c r="E88" s="114"/>
      <c r="F88" s="114"/>
      <c r="G88" s="114"/>
      <c r="H88" s="114"/>
      <c r="I88" s="114"/>
      <c r="J88" s="114"/>
      <c r="K88" s="114"/>
      <c r="L88" s="114"/>
      <c r="M88" s="114"/>
      <c r="N88" s="114"/>
      <c r="O88" s="114"/>
      <c r="P88" s="114"/>
      <c r="Q88" s="114"/>
      <c r="R88" s="114"/>
      <c r="S88" s="114"/>
      <c r="T88" s="114"/>
      <c r="U88" s="114"/>
      <c r="V88" s="114"/>
      <c r="W88" s="114"/>
      <c r="X88" s="114"/>
      <c r="Y88" s="114"/>
      <c r="Z88" s="114"/>
    </row>
    <row r="89" ht="16.5" customHeight="1">
      <c r="A89" s="100" t="s">
        <v>679</v>
      </c>
      <c r="B89" s="100" t="s">
        <v>630</v>
      </c>
      <c r="C89" s="130">
        <v>0.0</v>
      </c>
      <c r="D89" s="129">
        <f t="shared" si="9"/>
        <v>0</v>
      </c>
      <c r="E89" s="114"/>
      <c r="F89" s="114"/>
      <c r="G89" s="114"/>
      <c r="H89" s="114"/>
      <c r="I89" s="114"/>
      <c r="J89" s="114"/>
      <c r="K89" s="114"/>
      <c r="L89" s="114"/>
      <c r="M89" s="114"/>
      <c r="N89" s="114"/>
      <c r="O89" s="114"/>
      <c r="P89" s="114"/>
      <c r="Q89" s="114"/>
      <c r="R89" s="114"/>
      <c r="S89" s="114"/>
      <c r="T89" s="114"/>
      <c r="U89" s="114"/>
      <c r="V89" s="114"/>
      <c r="W89" s="114"/>
      <c r="X89" s="114"/>
      <c r="Y89" s="114"/>
      <c r="Z89" s="114"/>
    </row>
    <row r="90" ht="16.5" customHeight="1">
      <c r="A90" s="124" t="s">
        <v>640</v>
      </c>
      <c r="B90" s="76"/>
      <c r="C90" s="128">
        <f>((1+C83)*(1+C84)/(1-C85))-1</f>
        <v>0.1316329186</v>
      </c>
      <c r="D90" s="133">
        <f>SUM(D83:D85)</f>
        <v>835.2724453</v>
      </c>
      <c r="E90" s="114"/>
      <c r="F90" s="114"/>
      <c r="G90" s="114"/>
      <c r="H90" s="114"/>
      <c r="I90" s="114"/>
      <c r="J90" s="114"/>
      <c r="K90" s="114"/>
      <c r="L90" s="114"/>
      <c r="M90" s="114"/>
      <c r="N90" s="114"/>
      <c r="O90" s="114"/>
      <c r="P90" s="114"/>
      <c r="Q90" s="114"/>
      <c r="R90" s="114"/>
      <c r="S90" s="114"/>
      <c r="T90" s="114"/>
      <c r="U90" s="114"/>
      <c r="V90" s="114"/>
      <c r="W90" s="114"/>
      <c r="X90" s="114"/>
      <c r="Y90" s="114"/>
      <c r="Z90" s="114"/>
    </row>
    <row r="91" ht="16.5" customHeight="1">
      <c r="A91" s="121" t="s">
        <v>680</v>
      </c>
      <c r="B91" s="75"/>
      <c r="C91" s="76"/>
      <c r="D91" s="113"/>
      <c r="E91" s="114"/>
      <c r="F91" s="114"/>
      <c r="G91" s="114"/>
      <c r="H91" s="114"/>
      <c r="I91" s="114"/>
      <c r="J91" s="114"/>
      <c r="K91" s="114"/>
      <c r="L91" s="114"/>
      <c r="M91" s="114"/>
      <c r="N91" s="114"/>
      <c r="O91" s="114"/>
      <c r="P91" s="114"/>
      <c r="Q91" s="114"/>
      <c r="R91" s="114"/>
      <c r="S91" s="114"/>
      <c r="T91" s="114"/>
      <c r="U91" s="114"/>
      <c r="V91" s="114"/>
      <c r="W91" s="114"/>
      <c r="X91" s="114"/>
      <c r="Y91" s="114"/>
      <c r="Z91" s="114"/>
    </row>
    <row r="92" ht="16.5" customHeight="1">
      <c r="A92" s="122"/>
      <c r="B92" s="122" t="s">
        <v>681</v>
      </c>
      <c r="C92" s="122" t="s">
        <v>610</v>
      </c>
      <c r="D92" s="113"/>
      <c r="E92" s="114"/>
      <c r="F92" s="114"/>
      <c r="G92" s="114"/>
      <c r="H92" s="114"/>
      <c r="I92" s="114"/>
      <c r="J92" s="114"/>
      <c r="K92" s="114"/>
      <c r="L92" s="114"/>
      <c r="M92" s="114"/>
      <c r="N92" s="114"/>
      <c r="O92" s="114"/>
      <c r="P92" s="114"/>
      <c r="Q92" s="114"/>
      <c r="R92" s="114"/>
      <c r="S92" s="114"/>
      <c r="T92" s="114"/>
      <c r="U92" s="114"/>
      <c r="V92" s="114"/>
      <c r="W92" s="114"/>
      <c r="X92" s="114"/>
      <c r="Y92" s="114"/>
      <c r="Z92" s="114"/>
    </row>
    <row r="93" ht="16.5" customHeight="1">
      <c r="A93" s="122" t="s">
        <v>580</v>
      </c>
      <c r="B93" s="59" t="s">
        <v>608</v>
      </c>
      <c r="C93" s="129">
        <f>C25</f>
        <v>2183.649</v>
      </c>
      <c r="D93" s="113"/>
      <c r="E93" s="114"/>
      <c r="F93" s="114"/>
      <c r="G93" s="114"/>
      <c r="H93" s="114"/>
      <c r="I93" s="114"/>
      <c r="J93" s="114"/>
      <c r="K93" s="114"/>
      <c r="L93" s="114"/>
      <c r="M93" s="114"/>
      <c r="N93" s="114"/>
      <c r="O93" s="114"/>
      <c r="P93" s="114"/>
      <c r="Q93" s="114"/>
      <c r="R93" s="114"/>
      <c r="S93" s="114"/>
      <c r="T93" s="114"/>
      <c r="U93" s="114"/>
      <c r="V93" s="114"/>
      <c r="W93" s="114"/>
      <c r="X93" s="114"/>
      <c r="Y93" s="114"/>
      <c r="Z93" s="114"/>
    </row>
    <row r="94" ht="16.5" customHeight="1">
      <c r="A94" s="122" t="s">
        <v>583</v>
      </c>
      <c r="B94" s="59" t="s">
        <v>620</v>
      </c>
      <c r="C94" s="129">
        <f>C56</f>
        <v>2315.396303</v>
      </c>
      <c r="D94" s="113"/>
      <c r="E94" s="114"/>
      <c r="F94" s="114"/>
      <c r="G94" s="114"/>
      <c r="H94" s="114"/>
      <c r="I94" s="114"/>
      <c r="J94" s="114"/>
      <c r="K94" s="114"/>
      <c r="L94" s="114"/>
      <c r="M94" s="114"/>
      <c r="N94" s="114"/>
      <c r="O94" s="114"/>
      <c r="P94" s="114"/>
      <c r="Q94" s="114"/>
      <c r="R94" s="114"/>
      <c r="S94" s="114"/>
      <c r="T94" s="114"/>
      <c r="U94" s="114"/>
      <c r="V94" s="114"/>
      <c r="W94" s="114"/>
      <c r="X94" s="114"/>
      <c r="Y94" s="114"/>
      <c r="Z94" s="114"/>
    </row>
    <row r="95" ht="16.5" customHeight="1">
      <c r="A95" s="122" t="s">
        <v>586</v>
      </c>
      <c r="B95" s="59" t="s">
        <v>652</v>
      </c>
      <c r="C95" s="129">
        <f>D64</f>
        <v>154.5072052</v>
      </c>
      <c r="D95" s="113"/>
      <c r="E95" s="114"/>
      <c r="F95" s="114"/>
      <c r="G95" s="114"/>
      <c r="H95" s="114"/>
      <c r="I95" s="114"/>
      <c r="J95" s="114"/>
      <c r="K95" s="114"/>
      <c r="L95" s="114"/>
      <c r="M95" s="114"/>
      <c r="N95" s="114"/>
      <c r="O95" s="114"/>
      <c r="P95" s="114"/>
      <c r="Q95" s="114"/>
      <c r="R95" s="114"/>
      <c r="S95" s="114"/>
      <c r="T95" s="114"/>
      <c r="U95" s="114"/>
      <c r="V95" s="114"/>
      <c r="W95" s="114"/>
      <c r="X95" s="114"/>
      <c r="Y95" s="114"/>
      <c r="Z95" s="114"/>
    </row>
    <row r="96" ht="16.5" customHeight="1">
      <c r="A96" s="122" t="s">
        <v>589</v>
      </c>
      <c r="B96" s="59" t="s">
        <v>659</v>
      </c>
      <c r="C96" s="129">
        <f>D74</f>
        <v>326.5305436</v>
      </c>
      <c r="D96" s="113"/>
      <c r="E96" s="114"/>
      <c r="F96" s="114"/>
      <c r="G96" s="114"/>
      <c r="H96" s="114"/>
      <c r="I96" s="114"/>
      <c r="J96" s="114"/>
      <c r="K96" s="114"/>
      <c r="L96" s="114"/>
      <c r="M96" s="114"/>
      <c r="N96" s="114"/>
      <c r="O96" s="114"/>
      <c r="P96" s="114"/>
      <c r="Q96" s="114"/>
      <c r="R96" s="114"/>
      <c r="S96" s="114"/>
      <c r="T96" s="114"/>
      <c r="U96" s="114"/>
      <c r="V96" s="114"/>
      <c r="W96" s="114"/>
      <c r="X96" s="114"/>
      <c r="Y96" s="114"/>
      <c r="Z96" s="114"/>
    </row>
    <row r="97" ht="16.5" customHeight="1">
      <c r="A97" s="122" t="s">
        <v>615</v>
      </c>
      <c r="B97" s="59" t="s">
        <v>667</v>
      </c>
      <c r="C97" s="129">
        <f>C80</f>
        <v>1365.384742</v>
      </c>
      <c r="D97" s="113"/>
      <c r="E97" s="114"/>
      <c r="F97" s="114"/>
      <c r="G97" s="114"/>
      <c r="H97" s="114"/>
      <c r="I97" s="114"/>
      <c r="J97" s="114"/>
      <c r="K97" s="114"/>
      <c r="L97" s="114"/>
      <c r="M97" s="114"/>
      <c r="N97" s="114"/>
      <c r="O97" s="114"/>
      <c r="P97" s="114"/>
      <c r="Q97" s="114"/>
      <c r="R97" s="114"/>
      <c r="S97" s="114"/>
      <c r="T97" s="114"/>
      <c r="U97" s="114"/>
      <c r="V97" s="114"/>
      <c r="W97" s="114"/>
      <c r="X97" s="114"/>
      <c r="Y97" s="114"/>
      <c r="Z97" s="114"/>
    </row>
    <row r="98" ht="16.5" customHeight="1">
      <c r="A98" s="124" t="s">
        <v>682</v>
      </c>
      <c r="B98" s="76"/>
      <c r="C98" s="133">
        <f>SUM(C93:C97)</f>
        <v>6345.467793</v>
      </c>
      <c r="D98" s="113"/>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6.5" customHeight="1">
      <c r="A99" s="122" t="s">
        <v>617</v>
      </c>
      <c r="B99" s="59" t="s">
        <v>683</v>
      </c>
      <c r="C99" s="129">
        <f>D90</f>
        <v>835.2724453</v>
      </c>
      <c r="D99" s="113"/>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6.5" customHeight="1">
      <c r="A100" s="124" t="s">
        <v>684</v>
      </c>
      <c r="B100" s="76"/>
      <c r="C100" s="133">
        <f>(C98+D83+D84)/(1-C85)</f>
        <v>7180.740238</v>
      </c>
      <c r="D100" s="113"/>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6.5" customHeight="1">
      <c r="A101" s="113"/>
      <c r="B101" s="113"/>
      <c r="C101" s="113"/>
      <c r="D101" s="113"/>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ht="16.5" customHeight="1">
      <c r="A102" s="113"/>
      <c r="B102" s="113"/>
      <c r="C102" s="113"/>
      <c r="D102" s="113"/>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ht="16.5" customHeight="1">
      <c r="A103" s="113"/>
      <c r="B103" s="113"/>
      <c r="C103" s="113"/>
      <c r="D103" s="113"/>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ht="16.5" customHeight="1">
      <c r="A104" s="113"/>
      <c r="B104" s="113"/>
      <c r="C104" s="113"/>
      <c r="D104" s="113"/>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ht="16.5" customHeight="1">
      <c r="A105" s="113"/>
      <c r="B105" s="113"/>
      <c r="C105" s="113"/>
      <c r="D105" s="113"/>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ht="16.5" customHeight="1">
      <c r="A106" s="113"/>
      <c r="B106" s="113"/>
      <c r="C106" s="113"/>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ht="16.5" customHeight="1">
      <c r="A107" s="113"/>
      <c r="B107" s="113"/>
      <c r="C107" s="113"/>
      <c r="D107" s="113"/>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ht="16.5" customHeight="1">
      <c r="A108" s="113"/>
      <c r="B108" s="113"/>
      <c r="C108" s="113"/>
      <c r="D108" s="113"/>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ht="16.5" customHeight="1">
      <c r="A109" s="113"/>
      <c r="B109" s="113"/>
      <c r="C109" s="113"/>
      <c r="D109" s="113"/>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ht="16.5" customHeight="1">
      <c r="A110" s="113"/>
      <c r="B110" s="113"/>
      <c r="C110" s="113"/>
      <c r="D110" s="113"/>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ht="16.5" customHeight="1">
      <c r="A111" s="113"/>
      <c r="B111" s="113"/>
      <c r="C111" s="113"/>
      <c r="D111" s="113"/>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ht="16.5" customHeight="1">
      <c r="A112" s="113"/>
      <c r="B112" s="113"/>
      <c r="C112" s="113"/>
      <c r="D112" s="113"/>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ht="16.5" customHeight="1">
      <c r="A113" s="113"/>
      <c r="B113" s="113"/>
      <c r="C113" s="113"/>
      <c r="D113" s="113"/>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ht="16.5" customHeight="1">
      <c r="A114" s="113"/>
      <c r="B114" s="113"/>
      <c r="C114" s="113"/>
      <c r="D114" s="113"/>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ht="16.5" customHeight="1">
      <c r="A115" s="113"/>
      <c r="B115" s="113"/>
      <c r="C115" s="113"/>
      <c r="D115" s="113"/>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ht="16.5" customHeight="1">
      <c r="A116" s="113"/>
      <c r="B116" s="113"/>
      <c r="C116" s="113"/>
      <c r="D116" s="113"/>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ht="16.5" customHeight="1">
      <c r="A117" s="113"/>
      <c r="B117" s="113"/>
      <c r="C117" s="113"/>
      <c r="D117" s="113"/>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ht="16.5" customHeight="1">
      <c r="A118" s="113"/>
      <c r="B118" s="113"/>
      <c r="C118" s="113"/>
      <c r="D118" s="113"/>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ht="16.5" customHeight="1">
      <c r="A119" s="113"/>
      <c r="B119" s="113"/>
      <c r="C119" s="113"/>
      <c r="D119" s="113"/>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ht="16.5" customHeight="1">
      <c r="A120" s="113"/>
      <c r="B120" s="113"/>
      <c r="C120" s="113"/>
      <c r="D120" s="113"/>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ht="16.5" customHeight="1">
      <c r="A121" s="113"/>
      <c r="B121" s="113"/>
      <c r="C121" s="113"/>
      <c r="D121" s="113"/>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ht="16.5" customHeight="1">
      <c r="A122" s="113"/>
      <c r="B122" s="113"/>
      <c r="C122" s="113"/>
      <c r="D122" s="113"/>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ht="16.5" customHeight="1">
      <c r="A123" s="113"/>
      <c r="B123" s="113"/>
      <c r="C123" s="113"/>
      <c r="D123" s="113"/>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ht="16.5" customHeight="1">
      <c r="A124" s="113"/>
      <c r="B124" s="113"/>
      <c r="C124" s="113"/>
      <c r="D124" s="113"/>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ht="16.5" customHeight="1">
      <c r="A125" s="113"/>
      <c r="B125" s="113"/>
      <c r="C125" s="113"/>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ht="16.5" customHeight="1">
      <c r="A126" s="113"/>
      <c r="B126" s="113"/>
      <c r="C126" s="113"/>
      <c r="D126" s="113"/>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ht="16.5" customHeight="1">
      <c r="A127" s="113"/>
      <c r="B127" s="113"/>
      <c r="C127" s="113"/>
      <c r="D127" s="113"/>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ht="16.5" customHeight="1">
      <c r="A128" s="113"/>
      <c r="B128" s="113"/>
      <c r="C128" s="113"/>
      <c r="D128" s="113"/>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ht="16.5" customHeight="1">
      <c r="A129" s="113"/>
      <c r="B129" s="113"/>
      <c r="C129" s="113"/>
      <c r="D129" s="113"/>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ht="16.5" customHeight="1">
      <c r="A130" s="113"/>
      <c r="B130" s="113"/>
      <c r="C130" s="113"/>
      <c r="D130" s="113"/>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ht="16.5" customHeight="1">
      <c r="A131" s="113"/>
      <c r="B131" s="113"/>
      <c r="C131" s="113"/>
      <c r="D131" s="113"/>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ht="16.5" customHeight="1">
      <c r="A132" s="113"/>
      <c r="B132" s="113"/>
      <c r="C132" s="113"/>
      <c r="D132" s="113"/>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ht="16.5" customHeight="1">
      <c r="A133" s="113"/>
      <c r="B133" s="113"/>
      <c r="C133" s="113"/>
      <c r="D133" s="113"/>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ht="16.5" customHeight="1">
      <c r="A134" s="113"/>
      <c r="B134" s="113"/>
      <c r="C134" s="113"/>
      <c r="D134" s="113"/>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ht="16.5" customHeight="1">
      <c r="A135" s="113"/>
      <c r="B135" s="113"/>
      <c r="C135" s="113"/>
      <c r="D135" s="113"/>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ht="16.5" customHeight="1">
      <c r="A136" s="113"/>
      <c r="B136" s="113"/>
      <c r="C136" s="113"/>
      <c r="D136" s="113"/>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ht="16.5" customHeight="1">
      <c r="A137" s="113"/>
      <c r="B137" s="113"/>
      <c r="C137" s="113"/>
      <c r="D137" s="113"/>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ht="16.5" customHeight="1">
      <c r="A138" s="113"/>
      <c r="B138" s="113"/>
      <c r="C138" s="113"/>
      <c r="D138" s="113"/>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ht="16.5" customHeight="1">
      <c r="A139" s="113"/>
      <c r="B139" s="113"/>
      <c r="C139" s="113"/>
      <c r="D139" s="113"/>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ht="16.5" customHeight="1">
      <c r="A140" s="113"/>
      <c r="B140" s="113"/>
      <c r="C140" s="113"/>
      <c r="D140" s="113"/>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ht="16.5" customHeight="1">
      <c r="A141" s="113"/>
      <c r="B141" s="113"/>
      <c r="C141" s="113"/>
      <c r="D141" s="113"/>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ht="16.5" customHeight="1">
      <c r="A142" s="113"/>
      <c r="B142" s="113"/>
      <c r="C142" s="113"/>
      <c r="D142" s="113"/>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ht="16.5" customHeight="1">
      <c r="A143" s="113"/>
      <c r="B143" s="113"/>
      <c r="C143" s="113"/>
      <c r="D143" s="113"/>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ht="16.5" customHeight="1">
      <c r="A144" s="113"/>
      <c r="B144" s="113"/>
      <c r="C144" s="113"/>
      <c r="D144" s="113"/>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ht="16.5" customHeight="1">
      <c r="A145" s="113"/>
      <c r="B145" s="113"/>
      <c r="C145" s="113"/>
      <c r="D145" s="113"/>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ht="16.5" customHeight="1">
      <c r="A146" s="113"/>
      <c r="B146" s="113"/>
      <c r="C146" s="113"/>
      <c r="D146" s="113"/>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ht="16.5" customHeight="1">
      <c r="A147" s="113"/>
      <c r="B147" s="113"/>
      <c r="C147" s="113"/>
      <c r="D147" s="113"/>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ht="16.5" customHeight="1">
      <c r="A148" s="113"/>
      <c r="B148" s="113"/>
      <c r="C148" s="113"/>
      <c r="D148" s="113"/>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ht="16.5" customHeight="1">
      <c r="A149" s="113"/>
      <c r="B149" s="113"/>
      <c r="C149" s="113"/>
      <c r="D149" s="113"/>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ht="16.5" customHeight="1">
      <c r="A150" s="113"/>
      <c r="B150" s="113"/>
      <c r="C150" s="113"/>
      <c r="D150" s="113"/>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ht="16.5" customHeight="1">
      <c r="A151" s="113"/>
      <c r="B151" s="113"/>
      <c r="C151" s="113"/>
      <c r="D151" s="113"/>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ht="16.5" customHeight="1">
      <c r="A152" s="113"/>
      <c r="B152" s="113"/>
      <c r="C152" s="113"/>
      <c r="D152" s="113"/>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ht="16.5" customHeight="1">
      <c r="A153" s="113"/>
      <c r="B153" s="113"/>
      <c r="C153" s="113"/>
      <c r="D153" s="113"/>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ht="16.5" customHeight="1">
      <c r="A154" s="113"/>
      <c r="B154" s="113"/>
      <c r="C154" s="113"/>
      <c r="D154" s="113"/>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ht="16.5" customHeight="1">
      <c r="A155" s="113"/>
      <c r="B155" s="113"/>
      <c r="C155" s="113"/>
      <c r="D155" s="113"/>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ht="16.5" customHeight="1">
      <c r="A156" s="113"/>
      <c r="B156" s="113"/>
      <c r="C156" s="113"/>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ht="16.5" customHeight="1">
      <c r="A157" s="113"/>
      <c r="B157" s="113"/>
      <c r="C157" s="113"/>
      <c r="D157" s="113"/>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ht="16.5" customHeight="1">
      <c r="A158" s="113"/>
      <c r="B158" s="113"/>
      <c r="C158" s="113"/>
      <c r="D158" s="113"/>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ht="16.5" customHeight="1">
      <c r="A159" s="113"/>
      <c r="B159" s="113"/>
      <c r="C159" s="113"/>
      <c r="D159" s="113"/>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ht="16.5" customHeight="1">
      <c r="A160" s="113"/>
      <c r="B160" s="113"/>
      <c r="C160" s="113"/>
      <c r="D160" s="113"/>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ht="16.5" customHeight="1">
      <c r="A161" s="113"/>
      <c r="B161" s="113"/>
      <c r="C161" s="113"/>
      <c r="D161" s="113"/>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ht="16.5" customHeight="1">
      <c r="A162" s="113"/>
      <c r="B162" s="113"/>
      <c r="C162" s="113"/>
      <c r="D162" s="113"/>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ht="16.5" customHeight="1">
      <c r="A163" s="113"/>
      <c r="B163" s="113"/>
      <c r="C163" s="113"/>
      <c r="D163" s="113"/>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ht="16.5" customHeight="1">
      <c r="A164" s="113"/>
      <c r="B164" s="113"/>
      <c r="C164" s="113"/>
      <c r="D164" s="113"/>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ht="16.5" customHeight="1">
      <c r="A165" s="113"/>
      <c r="B165" s="113"/>
      <c r="C165" s="113"/>
      <c r="D165" s="113"/>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ht="16.5" customHeight="1">
      <c r="A166" s="113"/>
      <c r="B166" s="113"/>
      <c r="C166" s="113"/>
      <c r="D166" s="113"/>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ht="16.5" customHeight="1">
      <c r="A167" s="113"/>
      <c r="B167" s="113"/>
      <c r="C167" s="113"/>
      <c r="D167" s="113"/>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ht="16.5" customHeight="1">
      <c r="A168" s="113"/>
      <c r="B168" s="113"/>
      <c r="C168" s="113"/>
      <c r="D168" s="113"/>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ht="16.5" customHeight="1">
      <c r="A169" s="113"/>
      <c r="B169" s="113"/>
      <c r="C169" s="113"/>
      <c r="D169" s="113"/>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ht="16.5" customHeight="1">
      <c r="A170" s="113"/>
      <c r="B170" s="113"/>
      <c r="C170" s="113"/>
      <c r="D170" s="113"/>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ht="16.5" customHeight="1">
      <c r="A171" s="113"/>
      <c r="B171" s="113"/>
      <c r="C171" s="113"/>
      <c r="D171" s="113"/>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ht="16.5" customHeight="1">
      <c r="A172" s="113"/>
      <c r="B172" s="113"/>
      <c r="C172" s="113"/>
      <c r="D172" s="113"/>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ht="16.5" customHeight="1">
      <c r="A173" s="113"/>
      <c r="B173" s="113"/>
      <c r="C173" s="113"/>
      <c r="D173" s="113"/>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ht="16.5" customHeight="1">
      <c r="A174" s="113"/>
      <c r="B174" s="113"/>
      <c r="C174" s="113"/>
      <c r="D174" s="113"/>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ht="16.5" customHeight="1">
      <c r="A175" s="113"/>
      <c r="B175" s="113"/>
      <c r="C175" s="113"/>
      <c r="D175" s="113"/>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ht="16.5" customHeight="1">
      <c r="A176" s="113"/>
      <c r="B176" s="113"/>
      <c r="C176" s="113"/>
      <c r="D176" s="113"/>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ht="16.5" customHeight="1">
      <c r="A177" s="113"/>
      <c r="B177" s="113"/>
      <c r="C177" s="113"/>
      <c r="D177" s="113"/>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ht="16.5" customHeight="1">
      <c r="A178" s="113"/>
      <c r="B178" s="113"/>
      <c r="C178" s="113"/>
      <c r="D178" s="113"/>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ht="16.5" customHeight="1">
      <c r="A179" s="113"/>
      <c r="B179" s="113"/>
      <c r="C179" s="113"/>
      <c r="D179" s="113"/>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ht="16.5" customHeight="1">
      <c r="A180" s="113"/>
      <c r="B180" s="113"/>
      <c r="C180" s="113"/>
      <c r="D180" s="113"/>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ht="16.5" customHeight="1">
      <c r="A181" s="113"/>
      <c r="B181" s="113"/>
      <c r="C181" s="113"/>
      <c r="D181" s="113"/>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ht="16.5" customHeight="1">
      <c r="A182" s="113"/>
      <c r="B182" s="113"/>
      <c r="C182" s="113"/>
      <c r="D182" s="113"/>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ht="16.5" customHeight="1">
      <c r="A183" s="113"/>
      <c r="B183" s="113"/>
      <c r="C183" s="113"/>
      <c r="D183" s="113"/>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ht="16.5" customHeight="1">
      <c r="A184" s="113"/>
      <c r="B184" s="113"/>
      <c r="C184" s="113"/>
      <c r="D184" s="113"/>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ht="16.5" customHeight="1">
      <c r="A185" s="113"/>
      <c r="B185" s="113"/>
      <c r="C185" s="113"/>
      <c r="D185" s="113"/>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ht="16.5" customHeight="1">
      <c r="A186" s="113"/>
      <c r="B186" s="113"/>
      <c r="C186" s="113"/>
      <c r="D186" s="113"/>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ht="16.5" customHeight="1">
      <c r="A187" s="113"/>
      <c r="B187" s="113"/>
      <c r="C187" s="113"/>
      <c r="D187" s="113"/>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ht="16.5" customHeight="1">
      <c r="A188" s="113"/>
      <c r="B188" s="113"/>
      <c r="C188" s="113"/>
      <c r="D188" s="113"/>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ht="16.5" customHeight="1">
      <c r="A189" s="113"/>
      <c r="B189" s="113"/>
      <c r="C189" s="113"/>
      <c r="D189" s="113"/>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ht="16.5" customHeight="1">
      <c r="A190" s="113"/>
      <c r="B190" s="113"/>
      <c r="C190" s="113"/>
      <c r="D190" s="113"/>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ht="16.5" customHeight="1">
      <c r="A191" s="113"/>
      <c r="B191" s="113"/>
      <c r="C191" s="113"/>
      <c r="D191" s="113"/>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ht="16.5" customHeight="1">
      <c r="A192" s="113"/>
      <c r="B192" s="113"/>
      <c r="C192" s="113"/>
      <c r="D192" s="113"/>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ht="16.5" customHeight="1">
      <c r="A193" s="113"/>
      <c r="B193" s="113"/>
      <c r="C193" s="113"/>
      <c r="D193" s="113"/>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ht="16.5" customHeight="1">
      <c r="A194" s="113"/>
      <c r="B194" s="113"/>
      <c r="C194" s="113"/>
      <c r="D194" s="113"/>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ht="16.5" customHeight="1">
      <c r="A195" s="113"/>
      <c r="B195" s="113"/>
      <c r="C195" s="113"/>
      <c r="D195" s="113"/>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ht="16.5" customHeight="1">
      <c r="A196" s="113"/>
      <c r="B196" s="113"/>
      <c r="C196" s="113"/>
      <c r="D196" s="113"/>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ht="16.5" customHeight="1">
      <c r="A197" s="113"/>
      <c r="B197" s="113"/>
      <c r="C197" s="113"/>
      <c r="D197" s="113"/>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ht="16.5" customHeight="1">
      <c r="A198" s="113"/>
      <c r="B198" s="113"/>
      <c r="C198" s="113"/>
      <c r="D198" s="113"/>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ht="16.5" customHeight="1">
      <c r="A199" s="113"/>
      <c r="B199" s="113"/>
      <c r="C199" s="113"/>
      <c r="D199" s="113"/>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ht="16.5" customHeight="1">
      <c r="A200" s="113"/>
      <c r="B200" s="113"/>
      <c r="C200" s="113"/>
      <c r="D200" s="113"/>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ht="16.5" customHeight="1">
      <c r="A201" s="113"/>
      <c r="B201" s="113"/>
      <c r="C201" s="113"/>
      <c r="D201" s="113"/>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ht="16.5" customHeight="1">
      <c r="A202" s="113"/>
      <c r="B202" s="113"/>
      <c r="C202" s="113"/>
      <c r="D202" s="113"/>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ht="16.5" customHeight="1">
      <c r="A203" s="113"/>
      <c r="B203" s="113"/>
      <c r="C203" s="113"/>
      <c r="D203" s="113"/>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ht="16.5" customHeight="1">
      <c r="A204" s="113"/>
      <c r="B204" s="113"/>
      <c r="C204" s="113"/>
      <c r="D204" s="113"/>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ht="16.5" customHeight="1">
      <c r="A205" s="113"/>
      <c r="B205" s="113"/>
      <c r="C205" s="113"/>
      <c r="D205" s="113"/>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ht="16.5" customHeight="1">
      <c r="A206" s="113"/>
      <c r="B206" s="113"/>
      <c r="C206" s="113"/>
      <c r="D206" s="113"/>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ht="16.5" customHeight="1">
      <c r="A207" s="113"/>
      <c r="B207" s="113"/>
      <c r="C207" s="113"/>
      <c r="D207" s="113"/>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ht="16.5" customHeight="1">
      <c r="A208" s="113"/>
      <c r="B208" s="113"/>
      <c r="C208" s="113"/>
      <c r="D208" s="113"/>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ht="16.5" customHeight="1">
      <c r="A209" s="113"/>
      <c r="B209" s="113"/>
      <c r="C209" s="113"/>
      <c r="D209" s="113"/>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ht="16.5" customHeight="1">
      <c r="A210" s="113"/>
      <c r="B210" s="113"/>
      <c r="C210" s="113"/>
      <c r="D210" s="113"/>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ht="16.5" customHeight="1">
      <c r="A211" s="113"/>
      <c r="B211" s="113"/>
      <c r="C211" s="113"/>
      <c r="D211" s="113"/>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ht="16.5" customHeight="1">
      <c r="A212" s="113"/>
      <c r="B212" s="113"/>
      <c r="C212" s="113"/>
      <c r="D212" s="113"/>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ht="16.5" customHeight="1">
      <c r="A213" s="113"/>
      <c r="B213" s="113"/>
      <c r="C213" s="113"/>
      <c r="D213" s="113"/>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ht="16.5" customHeight="1">
      <c r="A214" s="113"/>
      <c r="B214" s="113"/>
      <c r="C214" s="113"/>
      <c r="D214" s="113"/>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ht="16.5" customHeight="1">
      <c r="A215" s="113"/>
      <c r="B215" s="113"/>
      <c r="C215" s="113"/>
      <c r="D215" s="113"/>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ht="16.5" customHeight="1">
      <c r="A216" s="113"/>
      <c r="B216" s="113"/>
      <c r="C216" s="113"/>
      <c r="D216" s="113"/>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ht="16.5" customHeight="1">
      <c r="A217" s="113"/>
      <c r="B217" s="113"/>
      <c r="C217" s="113"/>
      <c r="D217" s="113"/>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ht="16.5" customHeight="1">
      <c r="A218" s="113"/>
      <c r="B218" s="113"/>
      <c r="C218" s="113"/>
      <c r="D218" s="113"/>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ht="16.5" customHeight="1">
      <c r="A219" s="113"/>
      <c r="B219" s="113"/>
      <c r="C219" s="113"/>
      <c r="D219" s="113"/>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ht="16.5" customHeight="1">
      <c r="A220" s="113"/>
      <c r="B220" s="113"/>
      <c r="C220" s="113"/>
      <c r="D220" s="113"/>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ht="16.5" customHeight="1">
      <c r="A221" s="113"/>
      <c r="B221" s="113"/>
      <c r="C221" s="113"/>
      <c r="D221" s="113"/>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ht="16.5" customHeight="1">
      <c r="A222" s="113"/>
      <c r="B222" s="113"/>
      <c r="C222" s="113"/>
      <c r="D222" s="113"/>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ht="16.5" customHeight="1">
      <c r="A223" s="113"/>
      <c r="B223" s="113"/>
      <c r="C223" s="113"/>
      <c r="D223" s="113"/>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ht="16.5" customHeight="1">
      <c r="A224" s="113"/>
      <c r="B224" s="113"/>
      <c r="C224" s="113"/>
      <c r="D224" s="113"/>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ht="16.5" customHeight="1">
      <c r="A225" s="113"/>
      <c r="B225" s="113"/>
      <c r="C225" s="113"/>
      <c r="D225" s="113"/>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ht="16.5" customHeight="1">
      <c r="A226" s="113"/>
      <c r="B226" s="113"/>
      <c r="C226" s="113"/>
      <c r="D226" s="113"/>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ht="16.5" customHeight="1">
      <c r="A227" s="113"/>
      <c r="B227" s="113"/>
      <c r="C227" s="113"/>
      <c r="D227" s="113"/>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ht="16.5" customHeight="1">
      <c r="A228" s="113"/>
      <c r="B228" s="113"/>
      <c r="C228" s="113"/>
      <c r="D228" s="113"/>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ht="16.5" customHeight="1">
      <c r="A229" s="113"/>
      <c r="B229" s="113"/>
      <c r="C229" s="113"/>
      <c r="D229" s="113"/>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ht="16.5" customHeight="1">
      <c r="A230" s="113"/>
      <c r="B230" s="113"/>
      <c r="C230" s="113"/>
      <c r="D230" s="113"/>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ht="16.5" customHeight="1">
      <c r="A231" s="113"/>
      <c r="B231" s="113"/>
      <c r="C231" s="113"/>
      <c r="D231" s="113"/>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ht="16.5" customHeight="1">
      <c r="A232" s="113"/>
      <c r="B232" s="113"/>
      <c r="C232" s="113"/>
      <c r="D232" s="113"/>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ht="16.5" customHeight="1">
      <c r="A233" s="113"/>
      <c r="B233" s="113"/>
      <c r="C233" s="113"/>
      <c r="D233" s="113"/>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ht="16.5" customHeight="1">
      <c r="A234" s="113"/>
      <c r="B234" s="113"/>
      <c r="C234" s="113"/>
      <c r="D234" s="113"/>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ht="16.5" customHeight="1">
      <c r="A235" s="113"/>
      <c r="B235" s="113"/>
      <c r="C235" s="113"/>
      <c r="D235" s="113"/>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ht="16.5" customHeight="1">
      <c r="A236" s="113"/>
      <c r="B236" s="113"/>
      <c r="C236" s="113"/>
      <c r="D236" s="113"/>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ht="16.5" customHeight="1">
      <c r="A237" s="113"/>
      <c r="B237" s="113"/>
      <c r="C237" s="113"/>
      <c r="D237" s="113"/>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ht="16.5" customHeight="1">
      <c r="A238" s="113"/>
      <c r="B238" s="113"/>
      <c r="C238" s="113"/>
      <c r="D238" s="113"/>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ht="16.5" customHeight="1">
      <c r="A239" s="113"/>
      <c r="B239" s="113"/>
      <c r="C239" s="113"/>
      <c r="D239" s="113"/>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ht="16.5" customHeight="1">
      <c r="A240" s="113"/>
      <c r="B240" s="113"/>
      <c r="C240" s="113"/>
      <c r="D240" s="113"/>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ht="16.5" customHeight="1">
      <c r="A241" s="113"/>
      <c r="B241" s="113"/>
      <c r="C241" s="113"/>
      <c r="D241" s="113"/>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ht="16.5" customHeight="1">
      <c r="A242" s="113"/>
      <c r="B242" s="113"/>
      <c r="C242" s="113"/>
      <c r="D242" s="113"/>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ht="16.5" customHeight="1">
      <c r="A243" s="113"/>
      <c r="B243" s="113"/>
      <c r="C243" s="113"/>
      <c r="D243" s="113"/>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ht="16.5" customHeight="1">
      <c r="A244" s="113"/>
      <c r="B244" s="113"/>
      <c r="C244" s="113"/>
      <c r="D244" s="113"/>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ht="16.5" customHeight="1">
      <c r="A245" s="113"/>
      <c r="B245" s="113"/>
      <c r="C245" s="113"/>
      <c r="D245" s="113"/>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ht="16.5" customHeight="1">
      <c r="A246" s="113"/>
      <c r="B246" s="113"/>
      <c r="C246" s="113"/>
      <c r="D246" s="113"/>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ht="16.5" customHeight="1">
      <c r="A247" s="113"/>
      <c r="B247" s="113"/>
      <c r="C247" s="113"/>
      <c r="D247" s="113"/>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ht="16.5" customHeight="1">
      <c r="A248" s="113"/>
      <c r="B248" s="113"/>
      <c r="C248" s="113"/>
      <c r="D248" s="113"/>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ht="16.5" customHeight="1">
      <c r="A249" s="113"/>
      <c r="B249" s="113"/>
      <c r="C249" s="113"/>
      <c r="D249" s="113"/>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ht="16.5" customHeight="1">
      <c r="A250" s="113"/>
      <c r="B250" s="113"/>
      <c r="C250" s="113"/>
      <c r="D250" s="113"/>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ht="16.5" customHeight="1">
      <c r="A251" s="113"/>
      <c r="B251" s="113"/>
      <c r="C251" s="113"/>
      <c r="D251" s="113"/>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ht="16.5" customHeight="1">
      <c r="A252" s="113"/>
      <c r="B252" s="113"/>
      <c r="C252" s="113"/>
      <c r="D252" s="113"/>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ht="16.5" customHeight="1">
      <c r="A253" s="113"/>
      <c r="B253" s="113"/>
      <c r="C253" s="113"/>
      <c r="D253" s="113"/>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ht="16.5" customHeight="1">
      <c r="A254" s="113"/>
      <c r="B254" s="113"/>
      <c r="C254" s="113"/>
      <c r="D254" s="113"/>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ht="16.5" customHeight="1">
      <c r="A255" s="113"/>
      <c r="B255" s="113"/>
      <c r="C255" s="113"/>
      <c r="D255" s="113"/>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ht="16.5" customHeight="1">
      <c r="A256" s="113"/>
      <c r="B256" s="113"/>
      <c r="C256" s="113"/>
      <c r="D256" s="113"/>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ht="16.5" customHeight="1">
      <c r="A257" s="113"/>
      <c r="B257" s="113"/>
      <c r="C257" s="113"/>
      <c r="D257" s="113"/>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ht="16.5" customHeight="1">
      <c r="A258" s="113"/>
      <c r="B258" s="113"/>
      <c r="C258" s="113"/>
      <c r="D258" s="113"/>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ht="16.5" customHeight="1">
      <c r="A259" s="113"/>
      <c r="B259" s="113"/>
      <c r="C259" s="113"/>
      <c r="D259" s="113"/>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ht="16.5" customHeight="1">
      <c r="A260" s="113"/>
      <c r="B260" s="113"/>
      <c r="C260" s="113"/>
      <c r="D260" s="113"/>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ht="16.5" customHeight="1">
      <c r="A261" s="113"/>
      <c r="B261" s="113"/>
      <c r="C261" s="113"/>
      <c r="D261" s="113"/>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ht="16.5" customHeight="1">
      <c r="A262" s="113"/>
      <c r="B262" s="113"/>
      <c r="C262" s="113"/>
      <c r="D262" s="113"/>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ht="16.5" customHeight="1">
      <c r="A263" s="113"/>
      <c r="B263" s="113"/>
      <c r="C263" s="113"/>
      <c r="D263" s="113"/>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ht="16.5" customHeight="1">
      <c r="A264" s="113"/>
      <c r="B264" s="113"/>
      <c r="C264" s="113"/>
      <c r="D264" s="113"/>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ht="16.5" customHeight="1">
      <c r="A265" s="113"/>
      <c r="B265" s="113"/>
      <c r="C265" s="113"/>
      <c r="D265" s="113"/>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ht="16.5" customHeight="1">
      <c r="A266" s="113"/>
      <c r="B266" s="113"/>
      <c r="C266" s="113"/>
      <c r="D266" s="113"/>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ht="16.5" customHeight="1">
      <c r="A267" s="113"/>
      <c r="B267" s="113"/>
      <c r="C267" s="113"/>
      <c r="D267" s="113"/>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ht="16.5" customHeight="1">
      <c r="A268" s="113"/>
      <c r="B268" s="113"/>
      <c r="C268" s="113"/>
      <c r="D268" s="113"/>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ht="16.5" customHeight="1">
      <c r="A269" s="113"/>
      <c r="B269" s="113"/>
      <c r="C269" s="113"/>
      <c r="D269" s="113"/>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ht="16.5" customHeight="1">
      <c r="A270" s="113"/>
      <c r="B270" s="113"/>
      <c r="C270" s="113"/>
      <c r="D270" s="113"/>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ht="16.5" customHeight="1">
      <c r="A271" s="113"/>
      <c r="B271" s="113"/>
      <c r="C271" s="113"/>
      <c r="D271" s="113"/>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ht="16.5" customHeight="1">
      <c r="A272" s="113"/>
      <c r="B272" s="113"/>
      <c r="C272" s="113"/>
      <c r="D272" s="113"/>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ht="16.5" customHeight="1">
      <c r="A273" s="113"/>
      <c r="B273" s="113"/>
      <c r="C273" s="113"/>
      <c r="D273" s="113"/>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ht="16.5" customHeight="1">
      <c r="A274" s="113"/>
      <c r="B274" s="113"/>
      <c r="C274" s="113"/>
      <c r="D274" s="113"/>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ht="16.5" customHeight="1">
      <c r="A275" s="113"/>
      <c r="B275" s="113"/>
      <c r="C275" s="113"/>
      <c r="D275" s="113"/>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ht="16.5" customHeight="1">
      <c r="A276" s="113"/>
      <c r="B276" s="113"/>
      <c r="C276" s="113"/>
      <c r="D276" s="113"/>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ht="16.5" customHeight="1">
      <c r="A277" s="113"/>
      <c r="B277" s="113"/>
      <c r="C277" s="113"/>
      <c r="D277" s="113"/>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ht="16.5" customHeight="1">
      <c r="A278" s="113"/>
      <c r="B278" s="113"/>
      <c r="C278" s="113"/>
      <c r="D278" s="113"/>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ht="16.5" customHeight="1">
      <c r="A279" s="113"/>
      <c r="B279" s="113"/>
      <c r="C279" s="113"/>
      <c r="D279" s="113"/>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ht="16.5" customHeight="1">
      <c r="A280" s="113"/>
      <c r="B280" s="113"/>
      <c r="C280" s="113"/>
      <c r="D280" s="113"/>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ht="16.5" customHeight="1">
      <c r="A281" s="113"/>
      <c r="B281" s="113"/>
      <c r="C281" s="113"/>
      <c r="D281" s="113"/>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ht="16.5" customHeight="1">
      <c r="A282" s="113"/>
      <c r="B282" s="113"/>
      <c r="C282" s="113"/>
      <c r="D282" s="113"/>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ht="16.5" customHeight="1">
      <c r="A283" s="113"/>
      <c r="B283" s="113"/>
      <c r="C283" s="113"/>
      <c r="D283" s="113"/>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ht="16.5" customHeight="1">
      <c r="A284" s="113"/>
      <c r="B284" s="113"/>
      <c r="C284" s="113"/>
      <c r="D284" s="113"/>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ht="16.5" customHeight="1">
      <c r="A285" s="113"/>
      <c r="B285" s="113"/>
      <c r="C285" s="113"/>
      <c r="D285" s="113"/>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ht="16.5" customHeight="1">
      <c r="A286" s="113"/>
      <c r="B286" s="113"/>
      <c r="C286" s="113"/>
      <c r="D286" s="113"/>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ht="16.5" customHeight="1">
      <c r="A287" s="113"/>
      <c r="B287" s="113"/>
      <c r="C287" s="113"/>
      <c r="D287" s="113"/>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ht="16.5" customHeight="1">
      <c r="A288" s="113"/>
      <c r="B288" s="113"/>
      <c r="C288" s="113"/>
      <c r="D288" s="113"/>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ht="16.5" customHeight="1">
      <c r="A289" s="113"/>
      <c r="B289" s="113"/>
      <c r="C289" s="113"/>
      <c r="D289" s="113"/>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ht="16.5" customHeight="1">
      <c r="A290" s="113"/>
      <c r="B290" s="113"/>
      <c r="C290" s="113"/>
      <c r="D290" s="113"/>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ht="16.5" customHeight="1">
      <c r="A291" s="113"/>
      <c r="B291" s="113"/>
      <c r="C291" s="113"/>
      <c r="D291" s="113"/>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ht="16.5" customHeight="1">
      <c r="A292" s="113"/>
      <c r="B292" s="113"/>
      <c r="C292" s="113"/>
      <c r="D292" s="113"/>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ht="16.5" customHeight="1">
      <c r="A293" s="113"/>
      <c r="B293" s="113"/>
      <c r="C293" s="113"/>
      <c r="D293" s="113"/>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ht="16.5" customHeight="1">
      <c r="A294" s="113"/>
      <c r="B294" s="113"/>
      <c r="C294" s="113"/>
      <c r="D294" s="113"/>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ht="16.5" customHeight="1">
      <c r="A295" s="113"/>
      <c r="B295" s="113"/>
      <c r="C295" s="113"/>
      <c r="D295" s="113"/>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ht="16.5" customHeight="1">
      <c r="A296" s="113"/>
      <c r="B296" s="113"/>
      <c r="C296" s="113"/>
      <c r="D296" s="113"/>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ht="16.5" customHeight="1">
      <c r="A297" s="113"/>
      <c r="B297" s="113"/>
      <c r="C297" s="113"/>
      <c r="D297" s="113"/>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ht="16.5" customHeight="1">
      <c r="A298" s="113"/>
      <c r="B298" s="113"/>
      <c r="C298" s="113"/>
      <c r="D298" s="113"/>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ht="16.5" customHeight="1">
      <c r="A299" s="113"/>
      <c r="B299" s="113"/>
      <c r="C299" s="113"/>
      <c r="D299" s="113"/>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ht="16.5" customHeight="1">
      <c r="A300" s="113"/>
      <c r="B300" s="113"/>
      <c r="C300" s="113"/>
      <c r="D300" s="113"/>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ht="16.5" customHeight="1">
      <c r="A301" s="113"/>
      <c r="B301" s="113"/>
      <c r="C301" s="113"/>
      <c r="D301" s="113"/>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ht="16.5" customHeight="1">
      <c r="A302" s="113"/>
      <c r="B302" s="113"/>
      <c r="C302" s="113"/>
      <c r="D302" s="113"/>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ht="16.5" customHeight="1">
      <c r="A303" s="113"/>
      <c r="B303" s="113"/>
      <c r="C303" s="113"/>
      <c r="D303" s="113"/>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ht="16.5" customHeight="1">
      <c r="A304" s="113"/>
      <c r="B304" s="113"/>
      <c r="C304" s="113"/>
      <c r="D304" s="113"/>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ht="16.5" customHeight="1">
      <c r="A305" s="113"/>
      <c r="B305" s="113"/>
      <c r="C305" s="113"/>
      <c r="D305" s="113"/>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ht="16.5" customHeight="1">
      <c r="A306" s="113"/>
      <c r="B306" s="113"/>
      <c r="C306" s="113"/>
      <c r="D306" s="113"/>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ht="16.5" customHeight="1">
      <c r="A307" s="113"/>
      <c r="B307" s="113"/>
      <c r="C307" s="113"/>
      <c r="D307" s="113"/>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ht="16.5" customHeight="1">
      <c r="A308" s="113"/>
      <c r="B308" s="113"/>
      <c r="C308" s="113"/>
      <c r="D308" s="113"/>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ht="16.5" customHeight="1">
      <c r="A309" s="113"/>
      <c r="B309" s="113"/>
      <c r="C309" s="113"/>
      <c r="D309" s="113"/>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ht="16.5" customHeight="1">
      <c r="A310" s="113"/>
      <c r="B310" s="113"/>
      <c r="C310" s="113"/>
      <c r="D310" s="113"/>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ht="16.5" customHeight="1">
      <c r="A311" s="113"/>
      <c r="B311" s="113"/>
      <c r="C311" s="113"/>
      <c r="D311" s="113"/>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ht="16.5" customHeight="1">
      <c r="A312" s="113"/>
      <c r="B312" s="113"/>
      <c r="C312" s="113"/>
      <c r="D312" s="113"/>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ht="16.5" customHeight="1">
      <c r="A313" s="113"/>
      <c r="B313" s="113"/>
      <c r="C313" s="113"/>
      <c r="D313" s="113"/>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ht="16.5" customHeight="1">
      <c r="A314" s="113"/>
      <c r="B314" s="113"/>
      <c r="C314" s="113"/>
      <c r="D314" s="113"/>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ht="16.5" customHeight="1">
      <c r="A315" s="113"/>
      <c r="B315" s="113"/>
      <c r="C315" s="113"/>
      <c r="D315" s="113"/>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ht="16.5" customHeight="1">
      <c r="A316" s="113"/>
      <c r="B316" s="113"/>
      <c r="C316" s="113"/>
      <c r="D316" s="113"/>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ht="16.5" customHeight="1">
      <c r="A317" s="113"/>
      <c r="B317" s="113"/>
      <c r="C317" s="113"/>
      <c r="D317" s="113"/>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ht="16.5" customHeight="1">
      <c r="A318" s="113"/>
      <c r="B318" s="113"/>
      <c r="C318" s="113"/>
      <c r="D318" s="113"/>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ht="16.5" customHeight="1">
      <c r="A319" s="113"/>
      <c r="B319" s="113"/>
      <c r="C319" s="113"/>
      <c r="D319" s="113"/>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ht="16.5" customHeight="1">
      <c r="A320" s="113"/>
      <c r="B320" s="113"/>
      <c r="C320" s="113"/>
      <c r="D320" s="113"/>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ht="16.5" customHeight="1">
      <c r="A321" s="113"/>
      <c r="B321" s="113"/>
      <c r="C321" s="113"/>
      <c r="D321" s="113"/>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ht="16.5" customHeight="1">
      <c r="A322" s="113"/>
      <c r="B322" s="113"/>
      <c r="C322" s="113"/>
      <c r="D322" s="113"/>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ht="16.5" customHeight="1">
      <c r="A323" s="113"/>
      <c r="B323" s="113"/>
      <c r="C323" s="113"/>
      <c r="D323" s="113"/>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ht="16.5" customHeight="1">
      <c r="A324" s="113"/>
      <c r="B324" s="113"/>
      <c r="C324" s="113"/>
      <c r="D324" s="113"/>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ht="16.5" customHeight="1">
      <c r="A325" s="113"/>
      <c r="B325" s="113"/>
      <c r="C325" s="113"/>
      <c r="D325" s="113"/>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ht="16.5" customHeight="1">
      <c r="A326" s="113"/>
      <c r="B326" s="113"/>
      <c r="C326" s="113"/>
      <c r="D326" s="113"/>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ht="16.5" customHeight="1">
      <c r="A327" s="113"/>
      <c r="B327" s="113"/>
      <c r="C327" s="113"/>
      <c r="D327" s="113"/>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ht="16.5" customHeight="1">
      <c r="A328" s="113"/>
      <c r="B328" s="113"/>
      <c r="C328" s="113"/>
      <c r="D328" s="113"/>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ht="16.5" customHeight="1">
      <c r="A329" s="113"/>
      <c r="B329" s="113"/>
      <c r="C329" s="113"/>
      <c r="D329" s="113"/>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ht="16.5" customHeight="1">
      <c r="A330" s="113"/>
      <c r="B330" s="113"/>
      <c r="C330" s="113"/>
      <c r="D330" s="113"/>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ht="16.5" customHeight="1">
      <c r="A331" s="113"/>
      <c r="B331" s="113"/>
      <c r="C331" s="113"/>
      <c r="D331" s="113"/>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ht="16.5" customHeight="1">
      <c r="A332" s="113"/>
      <c r="B332" s="113"/>
      <c r="C332" s="113"/>
      <c r="D332" s="113"/>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ht="16.5" customHeight="1">
      <c r="A333" s="113"/>
      <c r="B333" s="113"/>
      <c r="C333" s="113"/>
      <c r="D333" s="113"/>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ht="16.5" customHeight="1">
      <c r="A334" s="113"/>
      <c r="B334" s="113"/>
      <c r="C334" s="113"/>
      <c r="D334" s="113"/>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ht="16.5" customHeight="1">
      <c r="A335" s="113"/>
      <c r="B335" s="113"/>
      <c r="C335" s="113"/>
      <c r="D335" s="113"/>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ht="16.5" customHeight="1">
      <c r="A336" s="113"/>
      <c r="B336" s="113"/>
      <c r="C336" s="113"/>
      <c r="D336" s="113"/>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ht="16.5" customHeight="1">
      <c r="A337" s="113"/>
      <c r="B337" s="113"/>
      <c r="C337" s="113"/>
      <c r="D337" s="113"/>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ht="16.5" customHeight="1">
      <c r="A338" s="113"/>
      <c r="B338" s="113"/>
      <c r="C338" s="113"/>
      <c r="D338" s="113"/>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ht="16.5" customHeight="1">
      <c r="A339" s="113"/>
      <c r="B339" s="113"/>
      <c r="C339" s="113"/>
      <c r="D339" s="113"/>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ht="16.5" customHeight="1">
      <c r="A340" s="113"/>
      <c r="B340" s="113"/>
      <c r="C340" s="113"/>
      <c r="D340" s="113"/>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ht="16.5" customHeight="1">
      <c r="A341" s="113"/>
      <c r="B341" s="113"/>
      <c r="C341" s="113"/>
      <c r="D341" s="113"/>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ht="16.5" customHeight="1">
      <c r="A342" s="113"/>
      <c r="B342" s="113"/>
      <c r="C342" s="113"/>
      <c r="D342" s="113"/>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ht="16.5" customHeight="1">
      <c r="A343" s="113"/>
      <c r="B343" s="113"/>
      <c r="C343" s="113"/>
      <c r="D343" s="113"/>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ht="16.5" customHeight="1">
      <c r="A344" s="113"/>
      <c r="B344" s="113"/>
      <c r="C344" s="113"/>
      <c r="D344" s="113"/>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ht="16.5" customHeight="1">
      <c r="A345" s="113"/>
      <c r="B345" s="113"/>
      <c r="C345" s="113"/>
      <c r="D345" s="113"/>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ht="16.5" customHeight="1">
      <c r="A346" s="113"/>
      <c r="B346" s="113"/>
      <c r="C346" s="113"/>
      <c r="D346" s="113"/>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ht="16.5" customHeight="1">
      <c r="A347" s="113"/>
      <c r="B347" s="113"/>
      <c r="C347" s="113"/>
      <c r="D347" s="113"/>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ht="16.5" customHeight="1">
      <c r="A348" s="113"/>
      <c r="B348" s="113"/>
      <c r="C348" s="113"/>
      <c r="D348" s="113"/>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ht="16.5" customHeight="1">
      <c r="A349" s="113"/>
      <c r="B349" s="113"/>
      <c r="C349" s="113"/>
      <c r="D349" s="113"/>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ht="16.5" customHeight="1">
      <c r="A350" s="113"/>
      <c r="B350" s="113"/>
      <c r="C350" s="113"/>
      <c r="D350" s="113"/>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ht="16.5" customHeight="1">
      <c r="A351" s="113"/>
      <c r="B351" s="113"/>
      <c r="C351" s="113"/>
      <c r="D351" s="113"/>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ht="16.5" customHeight="1">
      <c r="A352" s="113"/>
      <c r="B352" s="113"/>
      <c r="C352" s="113"/>
      <c r="D352" s="113"/>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ht="16.5" customHeight="1">
      <c r="A353" s="113"/>
      <c r="B353" s="113"/>
      <c r="C353" s="113"/>
      <c r="D353" s="113"/>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ht="16.5" customHeight="1">
      <c r="A354" s="113"/>
      <c r="B354" s="113"/>
      <c r="C354" s="113"/>
      <c r="D354" s="113"/>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ht="16.5" customHeight="1">
      <c r="A355" s="113"/>
      <c r="B355" s="113"/>
      <c r="C355" s="113"/>
      <c r="D355" s="113"/>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ht="16.5" customHeight="1">
      <c r="A356" s="113"/>
      <c r="B356" s="113"/>
      <c r="C356" s="113"/>
      <c r="D356" s="113"/>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ht="16.5" customHeight="1">
      <c r="A357" s="113"/>
      <c r="B357" s="113"/>
      <c r="C357" s="113"/>
      <c r="D357" s="113"/>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ht="16.5" customHeight="1">
      <c r="A358" s="113"/>
      <c r="B358" s="113"/>
      <c r="C358" s="113"/>
      <c r="D358" s="113"/>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ht="16.5" customHeight="1">
      <c r="A359" s="113"/>
      <c r="B359" s="113"/>
      <c r="C359" s="113"/>
      <c r="D359" s="113"/>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ht="16.5" customHeight="1">
      <c r="A360" s="113"/>
      <c r="B360" s="113"/>
      <c r="C360" s="113"/>
      <c r="D360" s="113"/>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ht="16.5" customHeight="1">
      <c r="A361" s="113"/>
      <c r="B361" s="113"/>
      <c r="C361" s="113"/>
      <c r="D361" s="113"/>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ht="16.5" customHeight="1">
      <c r="A362" s="113"/>
      <c r="B362" s="113"/>
      <c r="C362" s="113"/>
      <c r="D362" s="113"/>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ht="16.5" customHeight="1">
      <c r="A363" s="113"/>
      <c r="B363" s="113"/>
      <c r="C363" s="113"/>
      <c r="D363" s="113"/>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ht="16.5" customHeight="1">
      <c r="A364" s="113"/>
      <c r="B364" s="113"/>
      <c r="C364" s="113"/>
      <c r="D364" s="113"/>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ht="16.5" customHeight="1">
      <c r="A365" s="113"/>
      <c r="B365" s="113"/>
      <c r="C365" s="113"/>
      <c r="D365" s="113"/>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ht="16.5" customHeight="1">
      <c r="A366" s="113"/>
      <c r="B366" s="113"/>
      <c r="C366" s="113"/>
      <c r="D366" s="113"/>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ht="16.5" customHeight="1">
      <c r="A367" s="113"/>
      <c r="B367" s="113"/>
      <c r="C367" s="113"/>
      <c r="D367" s="113"/>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ht="16.5" customHeight="1">
      <c r="A368" s="113"/>
      <c r="B368" s="113"/>
      <c r="C368" s="113"/>
      <c r="D368" s="113"/>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ht="16.5" customHeight="1">
      <c r="A369" s="113"/>
      <c r="B369" s="113"/>
      <c r="C369" s="113"/>
      <c r="D369" s="113"/>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ht="16.5" customHeight="1">
      <c r="A370" s="113"/>
      <c r="B370" s="113"/>
      <c r="C370" s="113"/>
      <c r="D370" s="113"/>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ht="16.5" customHeight="1">
      <c r="A371" s="113"/>
      <c r="B371" s="113"/>
      <c r="C371" s="113"/>
      <c r="D371" s="113"/>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ht="16.5" customHeight="1">
      <c r="A372" s="113"/>
      <c r="B372" s="113"/>
      <c r="C372" s="113"/>
      <c r="D372" s="113"/>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ht="16.5" customHeight="1">
      <c r="A373" s="113"/>
      <c r="B373" s="113"/>
      <c r="C373" s="113"/>
      <c r="D373" s="113"/>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ht="16.5" customHeight="1">
      <c r="A374" s="113"/>
      <c r="B374" s="113"/>
      <c r="C374" s="113"/>
      <c r="D374" s="113"/>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ht="16.5" customHeight="1">
      <c r="A375" s="113"/>
      <c r="B375" s="113"/>
      <c r="C375" s="113"/>
      <c r="D375" s="113"/>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ht="16.5" customHeight="1">
      <c r="A376" s="113"/>
      <c r="B376" s="113"/>
      <c r="C376" s="113"/>
      <c r="D376" s="113"/>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ht="16.5" customHeight="1">
      <c r="A377" s="113"/>
      <c r="B377" s="113"/>
      <c r="C377" s="113"/>
      <c r="D377" s="113"/>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ht="16.5" customHeight="1">
      <c r="A378" s="113"/>
      <c r="B378" s="113"/>
      <c r="C378" s="113"/>
      <c r="D378" s="113"/>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ht="16.5" customHeight="1">
      <c r="A379" s="113"/>
      <c r="B379" s="113"/>
      <c r="C379" s="113"/>
      <c r="D379" s="113"/>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ht="16.5" customHeight="1">
      <c r="A380" s="113"/>
      <c r="B380" s="113"/>
      <c r="C380" s="113"/>
      <c r="D380" s="113"/>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ht="16.5" customHeight="1">
      <c r="A381" s="113"/>
      <c r="B381" s="113"/>
      <c r="C381" s="113"/>
      <c r="D381" s="113"/>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ht="16.5" customHeight="1">
      <c r="A382" s="113"/>
      <c r="B382" s="113"/>
      <c r="C382" s="113"/>
      <c r="D382" s="113"/>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ht="16.5" customHeight="1">
      <c r="A383" s="113"/>
      <c r="B383" s="113"/>
      <c r="C383" s="113"/>
      <c r="D383" s="113"/>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ht="16.5" customHeight="1">
      <c r="A384" s="113"/>
      <c r="B384" s="113"/>
      <c r="C384" s="113"/>
      <c r="D384" s="113"/>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ht="16.5" customHeight="1">
      <c r="A385" s="113"/>
      <c r="B385" s="113"/>
      <c r="C385" s="113"/>
      <c r="D385" s="113"/>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ht="16.5" customHeight="1">
      <c r="A386" s="113"/>
      <c r="B386" s="113"/>
      <c r="C386" s="113"/>
      <c r="D386" s="113"/>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ht="16.5" customHeight="1">
      <c r="A387" s="113"/>
      <c r="B387" s="113"/>
      <c r="C387" s="113"/>
      <c r="D387" s="113"/>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ht="16.5" customHeight="1">
      <c r="A388" s="113"/>
      <c r="B388" s="113"/>
      <c r="C388" s="113"/>
      <c r="D388" s="113"/>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ht="16.5" customHeight="1">
      <c r="A389" s="113"/>
      <c r="B389" s="113"/>
      <c r="C389" s="113"/>
      <c r="D389" s="113"/>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ht="16.5" customHeight="1">
      <c r="A390" s="113"/>
      <c r="B390" s="113"/>
      <c r="C390" s="113"/>
      <c r="D390" s="113"/>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ht="16.5" customHeight="1">
      <c r="A391" s="113"/>
      <c r="B391" s="113"/>
      <c r="C391" s="113"/>
      <c r="D391" s="113"/>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ht="16.5" customHeight="1">
      <c r="A392" s="113"/>
      <c r="B392" s="113"/>
      <c r="C392" s="113"/>
      <c r="D392" s="113"/>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ht="16.5" customHeight="1">
      <c r="A393" s="113"/>
      <c r="B393" s="113"/>
      <c r="C393" s="113"/>
      <c r="D393" s="113"/>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ht="16.5" customHeight="1">
      <c r="A394" s="113"/>
      <c r="B394" s="113"/>
      <c r="C394" s="113"/>
      <c r="D394" s="113"/>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ht="16.5" customHeight="1">
      <c r="A395" s="113"/>
      <c r="B395" s="113"/>
      <c r="C395" s="113"/>
      <c r="D395" s="113"/>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ht="16.5" customHeight="1">
      <c r="A396" s="113"/>
      <c r="B396" s="113"/>
      <c r="C396" s="113"/>
      <c r="D396" s="113"/>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ht="16.5" customHeight="1">
      <c r="A397" s="113"/>
      <c r="B397" s="113"/>
      <c r="C397" s="113"/>
      <c r="D397" s="113"/>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ht="16.5" customHeight="1">
      <c r="A398" s="113"/>
      <c r="B398" s="113"/>
      <c r="C398" s="113"/>
      <c r="D398" s="113"/>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ht="16.5" customHeight="1">
      <c r="A399" s="113"/>
      <c r="B399" s="113"/>
      <c r="C399" s="113"/>
      <c r="D399" s="113"/>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ht="16.5" customHeight="1">
      <c r="A400" s="113"/>
      <c r="B400" s="113"/>
      <c r="C400" s="113"/>
      <c r="D400" s="113"/>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ht="16.5" customHeight="1">
      <c r="A401" s="113"/>
      <c r="B401" s="113"/>
      <c r="C401" s="113"/>
      <c r="D401" s="113"/>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ht="16.5" customHeight="1">
      <c r="A402" s="113"/>
      <c r="B402" s="113"/>
      <c r="C402" s="113"/>
      <c r="D402" s="113"/>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ht="16.5" customHeight="1">
      <c r="A403" s="113"/>
      <c r="B403" s="113"/>
      <c r="C403" s="113"/>
      <c r="D403" s="113"/>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ht="16.5" customHeight="1">
      <c r="A404" s="113"/>
      <c r="B404" s="113"/>
      <c r="C404" s="113"/>
      <c r="D404" s="113"/>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ht="16.5" customHeight="1">
      <c r="A405" s="113"/>
      <c r="B405" s="113"/>
      <c r="C405" s="113"/>
      <c r="D405" s="113"/>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ht="16.5" customHeight="1">
      <c r="A406" s="113"/>
      <c r="B406" s="113"/>
      <c r="C406" s="113"/>
      <c r="D406" s="113"/>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ht="16.5" customHeight="1">
      <c r="A407" s="113"/>
      <c r="B407" s="113"/>
      <c r="C407" s="113"/>
      <c r="D407" s="113"/>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ht="16.5" customHeight="1">
      <c r="A408" s="113"/>
      <c r="B408" s="113"/>
      <c r="C408" s="113"/>
      <c r="D408" s="113"/>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ht="16.5" customHeight="1">
      <c r="A409" s="113"/>
      <c r="B409" s="113"/>
      <c r="C409" s="113"/>
      <c r="D409" s="113"/>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ht="16.5" customHeight="1">
      <c r="A410" s="113"/>
      <c r="B410" s="113"/>
      <c r="C410" s="113"/>
      <c r="D410" s="113"/>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ht="16.5" customHeight="1">
      <c r="A411" s="113"/>
      <c r="B411" s="113"/>
      <c r="C411" s="113"/>
      <c r="D411" s="113"/>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ht="16.5" customHeight="1">
      <c r="A412" s="113"/>
      <c r="B412" s="113"/>
      <c r="C412" s="113"/>
      <c r="D412" s="113"/>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ht="16.5" customHeight="1">
      <c r="A413" s="113"/>
      <c r="B413" s="113"/>
      <c r="C413" s="113"/>
      <c r="D413" s="113"/>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ht="16.5" customHeight="1">
      <c r="A414" s="113"/>
      <c r="B414" s="113"/>
      <c r="C414" s="113"/>
      <c r="D414" s="113"/>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ht="16.5" customHeight="1">
      <c r="A415" s="113"/>
      <c r="B415" s="113"/>
      <c r="C415" s="113"/>
      <c r="D415" s="113"/>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ht="16.5" customHeight="1">
      <c r="A416" s="113"/>
      <c r="B416" s="113"/>
      <c r="C416" s="113"/>
      <c r="D416" s="113"/>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ht="16.5" customHeight="1">
      <c r="A417" s="113"/>
      <c r="B417" s="113"/>
      <c r="C417" s="113"/>
      <c r="D417" s="113"/>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ht="16.5" customHeight="1">
      <c r="A418" s="113"/>
      <c r="B418" s="113"/>
      <c r="C418" s="113"/>
      <c r="D418" s="113"/>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ht="16.5" customHeight="1">
      <c r="A419" s="113"/>
      <c r="B419" s="113"/>
      <c r="C419" s="113"/>
      <c r="D419" s="113"/>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ht="16.5" customHeight="1">
      <c r="A420" s="113"/>
      <c r="B420" s="113"/>
      <c r="C420" s="113"/>
      <c r="D420" s="113"/>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ht="16.5" customHeight="1">
      <c r="A421" s="113"/>
      <c r="B421" s="113"/>
      <c r="C421" s="113"/>
      <c r="D421" s="113"/>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ht="16.5" customHeight="1">
      <c r="A422" s="113"/>
      <c r="B422" s="113"/>
      <c r="C422" s="113"/>
      <c r="D422" s="113"/>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ht="16.5" customHeight="1">
      <c r="A423" s="113"/>
      <c r="B423" s="113"/>
      <c r="C423" s="113"/>
      <c r="D423" s="113"/>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ht="16.5" customHeight="1">
      <c r="A424" s="113"/>
      <c r="B424" s="113"/>
      <c r="C424" s="113"/>
      <c r="D424" s="113"/>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ht="16.5" customHeight="1">
      <c r="A425" s="113"/>
      <c r="B425" s="113"/>
      <c r="C425" s="113"/>
      <c r="D425" s="113"/>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ht="16.5" customHeight="1">
      <c r="A426" s="113"/>
      <c r="B426" s="113"/>
      <c r="C426" s="113"/>
      <c r="D426" s="113"/>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ht="16.5" customHeight="1">
      <c r="A427" s="113"/>
      <c r="B427" s="113"/>
      <c r="C427" s="113"/>
      <c r="D427" s="113"/>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ht="16.5" customHeight="1">
      <c r="A428" s="113"/>
      <c r="B428" s="113"/>
      <c r="C428" s="113"/>
      <c r="D428" s="113"/>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ht="16.5" customHeight="1">
      <c r="A429" s="113"/>
      <c r="B429" s="113"/>
      <c r="C429" s="113"/>
      <c r="D429" s="113"/>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ht="16.5" customHeight="1">
      <c r="A430" s="113"/>
      <c r="B430" s="113"/>
      <c r="C430" s="113"/>
      <c r="D430" s="113"/>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ht="16.5" customHeight="1">
      <c r="A431" s="113"/>
      <c r="B431" s="113"/>
      <c r="C431" s="113"/>
      <c r="D431" s="113"/>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ht="16.5" customHeight="1">
      <c r="A432" s="113"/>
      <c r="B432" s="113"/>
      <c r="C432" s="113"/>
      <c r="D432" s="113"/>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ht="16.5" customHeight="1">
      <c r="A433" s="113"/>
      <c r="B433" s="113"/>
      <c r="C433" s="113"/>
      <c r="D433" s="113"/>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ht="16.5" customHeight="1">
      <c r="A434" s="113"/>
      <c r="B434" s="113"/>
      <c r="C434" s="113"/>
      <c r="D434" s="113"/>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ht="16.5" customHeight="1">
      <c r="A435" s="113"/>
      <c r="B435" s="113"/>
      <c r="C435" s="113"/>
      <c r="D435" s="113"/>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ht="16.5" customHeight="1">
      <c r="A436" s="113"/>
      <c r="B436" s="113"/>
      <c r="C436" s="113"/>
      <c r="D436" s="113"/>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ht="16.5" customHeight="1">
      <c r="A437" s="113"/>
      <c r="B437" s="113"/>
      <c r="C437" s="113"/>
      <c r="D437" s="113"/>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ht="16.5" customHeight="1">
      <c r="A438" s="113"/>
      <c r="B438" s="113"/>
      <c r="C438" s="113"/>
      <c r="D438" s="113"/>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ht="16.5" customHeight="1">
      <c r="A439" s="113"/>
      <c r="B439" s="113"/>
      <c r="C439" s="113"/>
      <c r="D439" s="113"/>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ht="16.5" customHeight="1">
      <c r="A440" s="113"/>
      <c r="B440" s="113"/>
      <c r="C440" s="113"/>
      <c r="D440" s="113"/>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ht="16.5" customHeight="1">
      <c r="A441" s="113"/>
      <c r="B441" s="113"/>
      <c r="C441" s="113"/>
      <c r="D441" s="113"/>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ht="16.5" customHeight="1">
      <c r="A442" s="113"/>
      <c r="B442" s="113"/>
      <c r="C442" s="113"/>
      <c r="D442" s="113"/>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ht="16.5" customHeight="1">
      <c r="A443" s="113"/>
      <c r="B443" s="113"/>
      <c r="C443" s="113"/>
      <c r="D443" s="113"/>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ht="16.5" customHeight="1">
      <c r="A444" s="113"/>
      <c r="B444" s="113"/>
      <c r="C444" s="113"/>
      <c r="D444" s="113"/>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ht="16.5" customHeight="1">
      <c r="A445" s="113"/>
      <c r="B445" s="113"/>
      <c r="C445" s="113"/>
      <c r="D445" s="113"/>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ht="16.5" customHeight="1">
      <c r="A446" s="113"/>
      <c r="B446" s="113"/>
      <c r="C446" s="113"/>
      <c r="D446" s="113"/>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ht="16.5" customHeight="1">
      <c r="A447" s="113"/>
      <c r="B447" s="113"/>
      <c r="C447" s="113"/>
      <c r="D447" s="113"/>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ht="16.5" customHeight="1">
      <c r="A448" s="113"/>
      <c r="B448" s="113"/>
      <c r="C448" s="113"/>
      <c r="D448" s="113"/>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ht="16.5" customHeight="1">
      <c r="A449" s="113"/>
      <c r="B449" s="113"/>
      <c r="C449" s="113"/>
      <c r="D449" s="113"/>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ht="16.5" customHeight="1">
      <c r="A450" s="113"/>
      <c r="B450" s="113"/>
      <c r="C450" s="113"/>
      <c r="D450" s="113"/>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ht="16.5" customHeight="1">
      <c r="A451" s="113"/>
      <c r="B451" s="113"/>
      <c r="C451" s="113"/>
      <c r="D451" s="113"/>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ht="16.5" customHeight="1">
      <c r="A452" s="113"/>
      <c r="B452" s="113"/>
      <c r="C452" s="113"/>
      <c r="D452" s="113"/>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ht="16.5" customHeight="1">
      <c r="A453" s="113"/>
      <c r="B453" s="113"/>
      <c r="C453" s="113"/>
      <c r="D453" s="113"/>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ht="16.5" customHeight="1">
      <c r="A454" s="113"/>
      <c r="B454" s="113"/>
      <c r="C454" s="113"/>
      <c r="D454" s="113"/>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ht="16.5" customHeight="1">
      <c r="A455" s="113"/>
      <c r="B455" s="113"/>
      <c r="C455" s="113"/>
      <c r="D455" s="113"/>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ht="16.5" customHeight="1">
      <c r="A456" s="113"/>
      <c r="B456" s="113"/>
      <c r="C456" s="113"/>
      <c r="D456" s="113"/>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ht="16.5" customHeight="1">
      <c r="A457" s="113"/>
      <c r="B457" s="113"/>
      <c r="C457" s="113"/>
      <c r="D457" s="113"/>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ht="16.5" customHeight="1">
      <c r="A458" s="113"/>
      <c r="B458" s="113"/>
      <c r="C458" s="113"/>
      <c r="D458" s="113"/>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ht="16.5" customHeight="1">
      <c r="A459" s="113"/>
      <c r="B459" s="113"/>
      <c r="C459" s="113"/>
      <c r="D459" s="113"/>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ht="16.5" customHeight="1">
      <c r="A460" s="113"/>
      <c r="B460" s="113"/>
      <c r="C460" s="113"/>
      <c r="D460" s="113"/>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ht="16.5" customHeight="1">
      <c r="A461" s="113"/>
      <c r="B461" s="113"/>
      <c r="C461" s="113"/>
      <c r="D461" s="113"/>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ht="16.5" customHeight="1">
      <c r="A462" s="113"/>
      <c r="B462" s="113"/>
      <c r="C462" s="113"/>
      <c r="D462" s="113"/>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ht="16.5" customHeight="1">
      <c r="A463" s="113"/>
      <c r="B463" s="113"/>
      <c r="C463" s="113"/>
      <c r="D463" s="113"/>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ht="16.5" customHeight="1">
      <c r="A464" s="113"/>
      <c r="B464" s="113"/>
      <c r="C464" s="113"/>
      <c r="D464" s="113"/>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ht="16.5" customHeight="1">
      <c r="A465" s="113"/>
      <c r="B465" s="113"/>
      <c r="C465" s="113"/>
      <c r="D465" s="113"/>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ht="16.5" customHeight="1">
      <c r="A466" s="113"/>
      <c r="B466" s="113"/>
      <c r="C466" s="113"/>
      <c r="D466" s="113"/>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ht="16.5" customHeight="1">
      <c r="A467" s="113"/>
      <c r="B467" s="113"/>
      <c r="C467" s="113"/>
      <c r="D467" s="113"/>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ht="16.5" customHeight="1">
      <c r="A468" s="113"/>
      <c r="B468" s="113"/>
      <c r="C468" s="113"/>
      <c r="D468" s="113"/>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ht="16.5" customHeight="1">
      <c r="A469" s="113"/>
      <c r="B469" s="113"/>
      <c r="C469" s="113"/>
      <c r="D469" s="113"/>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ht="16.5" customHeight="1">
      <c r="A470" s="113"/>
      <c r="B470" s="113"/>
      <c r="C470" s="113"/>
      <c r="D470" s="113"/>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ht="16.5" customHeight="1">
      <c r="A471" s="113"/>
      <c r="B471" s="113"/>
      <c r="C471" s="113"/>
      <c r="D471" s="113"/>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ht="16.5" customHeight="1">
      <c r="A472" s="113"/>
      <c r="B472" s="113"/>
      <c r="C472" s="113"/>
      <c r="D472" s="113"/>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ht="16.5" customHeight="1">
      <c r="A473" s="113"/>
      <c r="B473" s="113"/>
      <c r="C473" s="113"/>
      <c r="D473" s="113"/>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ht="16.5" customHeight="1">
      <c r="A474" s="113"/>
      <c r="B474" s="113"/>
      <c r="C474" s="113"/>
      <c r="D474" s="113"/>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ht="16.5" customHeight="1">
      <c r="A475" s="113"/>
      <c r="B475" s="113"/>
      <c r="C475" s="113"/>
      <c r="D475" s="113"/>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ht="16.5" customHeight="1">
      <c r="A476" s="113"/>
      <c r="B476" s="113"/>
      <c r="C476" s="113"/>
      <c r="D476" s="113"/>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ht="16.5" customHeight="1">
      <c r="A477" s="113"/>
      <c r="B477" s="113"/>
      <c r="C477" s="113"/>
      <c r="D477" s="113"/>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ht="16.5" customHeight="1">
      <c r="A478" s="113"/>
      <c r="B478" s="113"/>
      <c r="C478" s="113"/>
      <c r="D478" s="113"/>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ht="16.5" customHeight="1">
      <c r="A479" s="113"/>
      <c r="B479" s="113"/>
      <c r="C479" s="113"/>
      <c r="D479" s="113"/>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ht="16.5" customHeight="1">
      <c r="A480" s="113"/>
      <c r="B480" s="113"/>
      <c r="C480" s="113"/>
      <c r="D480" s="113"/>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ht="16.5" customHeight="1">
      <c r="A481" s="113"/>
      <c r="B481" s="113"/>
      <c r="C481" s="113"/>
      <c r="D481" s="113"/>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ht="16.5" customHeight="1">
      <c r="A482" s="113"/>
      <c r="B482" s="113"/>
      <c r="C482" s="113"/>
      <c r="D482" s="113"/>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ht="16.5" customHeight="1">
      <c r="A483" s="113"/>
      <c r="B483" s="113"/>
      <c r="C483" s="113"/>
      <c r="D483" s="113"/>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ht="16.5" customHeight="1">
      <c r="A484" s="113"/>
      <c r="B484" s="113"/>
      <c r="C484" s="113"/>
      <c r="D484" s="113"/>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ht="16.5" customHeight="1">
      <c r="A485" s="113"/>
      <c r="B485" s="113"/>
      <c r="C485" s="113"/>
      <c r="D485" s="113"/>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ht="16.5" customHeight="1">
      <c r="A486" s="113"/>
      <c r="B486" s="113"/>
      <c r="C486" s="113"/>
      <c r="D486" s="113"/>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ht="16.5" customHeight="1">
      <c r="A487" s="113"/>
      <c r="B487" s="113"/>
      <c r="C487" s="113"/>
      <c r="D487" s="113"/>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ht="16.5" customHeight="1">
      <c r="A488" s="113"/>
      <c r="B488" s="113"/>
      <c r="C488" s="113"/>
      <c r="D488" s="113"/>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ht="16.5" customHeight="1">
      <c r="A489" s="113"/>
      <c r="B489" s="113"/>
      <c r="C489" s="113"/>
      <c r="D489" s="113"/>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ht="16.5" customHeight="1">
      <c r="A490" s="113"/>
      <c r="B490" s="113"/>
      <c r="C490" s="113"/>
      <c r="D490" s="113"/>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ht="16.5" customHeight="1">
      <c r="A491" s="113"/>
      <c r="B491" s="113"/>
      <c r="C491" s="113"/>
      <c r="D491" s="113"/>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ht="16.5" customHeight="1">
      <c r="A492" s="113"/>
      <c r="B492" s="113"/>
      <c r="C492" s="113"/>
      <c r="D492" s="113"/>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ht="16.5" customHeight="1">
      <c r="A493" s="113"/>
      <c r="B493" s="113"/>
      <c r="C493" s="113"/>
      <c r="D493" s="113"/>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ht="16.5" customHeight="1">
      <c r="A494" s="113"/>
      <c r="B494" s="113"/>
      <c r="C494" s="113"/>
      <c r="D494" s="113"/>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ht="16.5" customHeight="1">
      <c r="A495" s="113"/>
      <c r="B495" s="113"/>
      <c r="C495" s="113"/>
      <c r="D495" s="113"/>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ht="16.5" customHeight="1">
      <c r="A496" s="113"/>
      <c r="B496" s="113"/>
      <c r="C496" s="113"/>
      <c r="D496" s="113"/>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ht="16.5" customHeight="1">
      <c r="A497" s="113"/>
      <c r="B497" s="113"/>
      <c r="C497" s="113"/>
      <c r="D497" s="113"/>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ht="16.5" customHeight="1">
      <c r="A498" s="113"/>
      <c r="B498" s="113"/>
      <c r="C498" s="113"/>
      <c r="D498" s="113"/>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ht="16.5" customHeight="1">
      <c r="A499" s="113"/>
      <c r="B499" s="113"/>
      <c r="C499" s="113"/>
      <c r="D499" s="113"/>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ht="16.5" customHeight="1">
      <c r="A500" s="113"/>
      <c r="B500" s="113"/>
      <c r="C500" s="113"/>
      <c r="D500" s="113"/>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ht="16.5" customHeight="1">
      <c r="A501" s="113"/>
      <c r="B501" s="113"/>
      <c r="C501" s="113"/>
      <c r="D501" s="113"/>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ht="16.5" customHeight="1">
      <c r="A502" s="113"/>
      <c r="B502" s="113"/>
      <c r="C502" s="113"/>
      <c r="D502" s="113"/>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ht="16.5" customHeight="1">
      <c r="A503" s="113"/>
      <c r="B503" s="113"/>
      <c r="C503" s="113"/>
      <c r="D503" s="113"/>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ht="16.5" customHeight="1">
      <c r="A504" s="113"/>
      <c r="B504" s="113"/>
      <c r="C504" s="113"/>
      <c r="D504" s="113"/>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ht="16.5" customHeight="1">
      <c r="A505" s="113"/>
      <c r="B505" s="113"/>
      <c r="C505" s="113"/>
      <c r="D505" s="113"/>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ht="16.5" customHeight="1">
      <c r="A506" s="113"/>
      <c r="B506" s="113"/>
      <c r="C506" s="113"/>
      <c r="D506" s="113"/>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ht="16.5" customHeight="1">
      <c r="A507" s="113"/>
      <c r="B507" s="113"/>
      <c r="C507" s="113"/>
      <c r="D507" s="113"/>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ht="16.5" customHeight="1">
      <c r="A508" s="113"/>
      <c r="B508" s="113"/>
      <c r="C508" s="113"/>
      <c r="D508" s="113"/>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ht="16.5" customHeight="1">
      <c r="A509" s="113"/>
      <c r="B509" s="113"/>
      <c r="C509" s="113"/>
      <c r="D509" s="113"/>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ht="16.5" customHeight="1">
      <c r="A510" s="113"/>
      <c r="B510" s="113"/>
      <c r="C510" s="113"/>
      <c r="D510" s="113"/>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ht="16.5" customHeight="1">
      <c r="A511" s="113"/>
      <c r="B511" s="113"/>
      <c r="C511" s="113"/>
      <c r="D511" s="113"/>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ht="16.5" customHeight="1">
      <c r="A512" s="113"/>
      <c r="B512" s="113"/>
      <c r="C512" s="113"/>
      <c r="D512" s="113"/>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ht="16.5" customHeight="1">
      <c r="A513" s="113"/>
      <c r="B513" s="113"/>
      <c r="C513" s="113"/>
      <c r="D513" s="113"/>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ht="16.5" customHeight="1">
      <c r="A514" s="113"/>
      <c r="B514" s="113"/>
      <c r="C514" s="113"/>
      <c r="D514" s="113"/>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ht="16.5" customHeight="1">
      <c r="A515" s="113"/>
      <c r="B515" s="113"/>
      <c r="C515" s="113"/>
      <c r="D515" s="113"/>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ht="16.5" customHeight="1">
      <c r="A516" s="113"/>
      <c r="B516" s="113"/>
      <c r="C516" s="113"/>
      <c r="D516" s="113"/>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ht="16.5" customHeight="1">
      <c r="A517" s="113"/>
      <c r="B517" s="113"/>
      <c r="C517" s="113"/>
      <c r="D517" s="113"/>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ht="16.5" customHeight="1">
      <c r="A518" s="113"/>
      <c r="B518" s="113"/>
      <c r="C518" s="113"/>
      <c r="D518" s="113"/>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ht="16.5" customHeight="1">
      <c r="A519" s="113"/>
      <c r="B519" s="113"/>
      <c r="C519" s="113"/>
      <c r="D519" s="113"/>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ht="16.5" customHeight="1">
      <c r="A520" s="113"/>
      <c r="B520" s="113"/>
      <c r="C520" s="113"/>
      <c r="D520" s="113"/>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ht="16.5" customHeight="1">
      <c r="A521" s="113"/>
      <c r="B521" s="113"/>
      <c r="C521" s="113"/>
      <c r="D521" s="113"/>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ht="16.5" customHeight="1">
      <c r="A522" s="113"/>
      <c r="B522" s="113"/>
      <c r="C522" s="113"/>
      <c r="D522" s="113"/>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ht="16.5" customHeight="1">
      <c r="A523" s="113"/>
      <c r="B523" s="113"/>
      <c r="C523" s="113"/>
      <c r="D523" s="113"/>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ht="16.5" customHeight="1">
      <c r="A524" s="113"/>
      <c r="B524" s="113"/>
      <c r="C524" s="113"/>
      <c r="D524" s="113"/>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ht="16.5" customHeight="1">
      <c r="A525" s="113"/>
      <c r="B525" s="113"/>
      <c r="C525" s="113"/>
      <c r="D525" s="113"/>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ht="16.5" customHeight="1">
      <c r="A526" s="113"/>
      <c r="B526" s="113"/>
      <c r="C526" s="113"/>
      <c r="D526" s="113"/>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ht="16.5" customHeight="1">
      <c r="A527" s="113"/>
      <c r="B527" s="113"/>
      <c r="C527" s="113"/>
      <c r="D527" s="113"/>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ht="16.5" customHeight="1">
      <c r="A528" s="113"/>
      <c r="B528" s="113"/>
      <c r="C528" s="113"/>
      <c r="D528" s="113"/>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ht="16.5" customHeight="1">
      <c r="A529" s="113"/>
      <c r="B529" s="113"/>
      <c r="C529" s="113"/>
      <c r="D529" s="113"/>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ht="16.5" customHeight="1">
      <c r="A530" s="113"/>
      <c r="B530" s="113"/>
      <c r="C530" s="113"/>
      <c r="D530" s="113"/>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ht="16.5" customHeight="1">
      <c r="A531" s="113"/>
      <c r="B531" s="113"/>
      <c r="C531" s="113"/>
      <c r="D531" s="113"/>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ht="16.5" customHeight="1">
      <c r="A532" s="113"/>
      <c r="B532" s="113"/>
      <c r="C532" s="113"/>
      <c r="D532" s="113"/>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ht="16.5" customHeight="1">
      <c r="A533" s="113"/>
      <c r="B533" s="113"/>
      <c r="C533" s="113"/>
      <c r="D533" s="113"/>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ht="16.5" customHeight="1">
      <c r="A534" s="113"/>
      <c r="B534" s="113"/>
      <c r="C534" s="113"/>
      <c r="D534" s="113"/>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ht="16.5" customHeight="1">
      <c r="A535" s="113"/>
      <c r="B535" s="113"/>
      <c r="C535" s="113"/>
      <c r="D535" s="113"/>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ht="16.5" customHeight="1">
      <c r="A536" s="113"/>
      <c r="B536" s="113"/>
      <c r="C536" s="113"/>
      <c r="D536" s="113"/>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ht="16.5" customHeight="1">
      <c r="A537" s="113"/>
      <c r="B537" s="113"/>
      <c r="C537" s="113"/>
      <c r="D537" s="113"/>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ht="16.5" customHeight="1">
      <c r="A538" s="113"/>
      <c r="B538" s="113"/>
      <c r="C538" s="113"/>
      <c r="D538" s="113"/>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ht="16.5" customHeight="1">
      <c r="A539" s="113"/>
      <c r="B539" s="113"/>
      <c r="C539" s="113"/>
      <c r="D539" s="113"/>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ht="16.5" customHeight="1">
      <c r="A540" s="113"/>
      <c r="B540" s="113"/>
      <c r="C540" s="113"/>
      <c r="D540" s="113"/>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ht="16.5" customHeight="1">
      <c r="A541" s="113"/>
      <c r="B541" s="113"/>
      <c r="C541" s="113"/>
      <c r="D541" s="113"/>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ht="16.5" customHeight="1">
      <c r="A542" s="113"/>
      <c r="B542" s="113"/>
      <c r="C542" s="113"/>
      <c r="D542" s="113"/>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ht="16.5" customHeight="1">
      <c r="A543" s="113"/>
      <c r="B543" s="113"/>
      <c r="C543" s="113"/>
      <c r="D543" s="113"/>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ht="16.5" customHeight="1">
      <c r="A544" s="113"/>
      <c r="B544" s="113"/>
      <c r="C544" s="113"/>
      <c r="D544" s="113"/>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ht="16.5" customHeight="1">
      <c r="A545" s="113"/>
      <c r="B545" s="113"/>
      <c r="C545" s="113"/>
      <c r="D545" s="113"/>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ht="16.5" customHeight="1">
      <c r="A546" s="113"/>
      <c r="B546" s="113"/>
      <c r="C546" s="113"/>
      <c r="D546" s="113"/>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ht="16.5" customHeight="1">
      <c r="A547" s="113"/>
      <c r="B547" s="113"/>
      <c r="C547" s="113"/>
      <c r="D547" s="113"/>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ht="16.5" customHeight="1">
      <c r="A548" s="113"/>
      <c r="B548" s="113"/>
      <c r="C548" s="113"/>
      <c r="D548" s="113"/>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ht="16.5" customHeight="1">
      <c r="A549" s="113"/>
      <c r="B549" s="113"/>
      <c r="C549" s="113"/>
      <c r="D549" s="113"/>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ht="16.5" customHeight="1">
      <c r="A550" s="113"/>
      <c r="B550" s="113"/>
      <c r="C550" s="113"/>
      <c r="D550" s="113"/>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ht="16.5" customHeight="1">
      <c r="A551" s="113"/>
      <c r="B551" s="113"/>
      <c r="C551" s="113"/>
      <c r="D551" s="113"/>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ht="16.5" customHeight="1">
      <c r="A552" s="113"/>
      <c r="B552" s="113"/>
      <c r="C552" s="113"/>
      <c r="D552" s="113"/>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ht="16.5" customHeight="1">
      <c r="A553" s="113"/>
      <c r="B553" s="113"/>
      <c r="C553" s="113"/>
      <c r="D553" s="113"/>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ht="16.5" customHeight="1">
      <c r="A554" s="113"/>
      <c r="B554" s="113"/>
      <c r="C554" s="113"/>
      <c r="D554" s="113"/>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ht="16.5" customHeight="1">
      <c r="A555" s="113"/>
      <c r="B555" s="113"/>
      <c r="C555" s="113"/>
      <c r="D555" s="113"/>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ht="16.5" customHeight="1">
      <c r="A556" s="113"/>
      <c r="B556" s="113"/>
      <c r="C556" s="113"/>
      <c r="D556" s="113"/>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ht="16.5" customHeight="1">
      <c r="A557" s="113"/>
      <c r="B557" s="113"/>
      <c r="C557" s="113"/>
      <c r="D557" s="113"/>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ht="16.5" customHeight="1">
      <c r="A558" s="113"/>
      <c r="B558" s="113"/>
      <c r="C558" s="113"/>
      <c r="D558" s="113"/>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ht="16.5" customHeight="1">
      <c r="A559" s="113"/>
      <c r="B559" s="113"/>
      <c r="C559" s="113"/>
      <c r="D559" s="113"/>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ht="16.5" customHeight="1">
      <c r="A560" s="113"/>
      <c r="B560" s="113"/>
      <c r="C560" s="113"/>
      <c r="D560" s="113"/>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ht="16.5" customHeight="1">
      <c r="A561" s="113"/>
      <c r="B561" s="113"/>
      <c r="C561" s="113"/>
      <c r="D561" s="113"/>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ht="16.5" customHeight="1">
      <c r="A562" s="113"/>
      <c r="B562" s="113"/>
      <c r="C562" s="113"/>
      <c r="D562" s="113"/>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ht="16.5" customHeight="1">
      <c r="A563" s="113"/>
      <c r="B563" s="113"/>
      <c r="C563" s="113"/>
      <c r="D563" s="113"/>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ht="16.5" customHeight="1">
      <c r="A564" s="113"/>
      <c r="B564" s="113"/>
      <c r="C564" s="113"/>
      <c r="D564" s="113"/>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ht="16.5" customHeight="1">
      <c r="A565" s="113"/>
      <c r="B565" s="113"/>
      <c r="C565" s="113"/>
      <c r="D565" s="113"/>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ht="16.5" customHeight="1">
      <c r="A566" s="113"/>
      <c r="B566" s="113"/>
      <c r="C566" s="113"/>
      <c r="D566" s="113"/>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ht="16.5" customHeight="1">
      <c r="A567" s="113"/>
      <c r="B567" s="113"/>
      <c r="C567" s="113"/>
      <c r="D567" s="113"/>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ht="16.5" customHeight="1">
      <c r="A568" s="113"/>
      <c r="B568" s="113"/>
      <c r="C568" s="113"/>
      <c r="D568" s="113"/>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ht="16.5" customHeight="1">
      <c r="A569" s="113"/>
      <c r="B569" s="113"/>
      <c r="C569" s="113"/>
      <c r="D569" s="113"/>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ht="16.5" customHeight="1">
      <c r="A570" s="113"/>
      <c r="B570" s="113"/>
      <c r="C570" s="113"/>
      <c r="D570" s="113"/>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ht="16.5" customHeight="1">
      <c r="A571" s="113"/>
      <c r="B571" s="113"/>
      <c r="C571" s="113"/>
      <c r="D571" s="113"/>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ht="16.5" customHeight="1">
      <c r="A572" s="113"/>
      <c r="B572" s="113"/>
      <c r="C572" s="113"/>
      <c r="D572" s="113"/>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ht="16.5" customHeight="1">
      <c r="A573" s="113"/>
      <c r="B573" s="113"/>
      <c r="C573" s="113"/>
      <c r="D573" s="113"/>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ht="16.5" customHeight="1">
      <c r="A574" s="113"/>
      <c r="B574" s="113"/>
      <c r="C574" s="113"/>
      <c r="D574" s="113"/>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ht="16.5" customHeight="1">
      <c r="A575" s="113"/>
      <c r="B575" s="113"/>
      <c r="C575" s="113"/>
      <c r="D575" s="113"/>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ht="16.5" customHeight="1">
      <c r="A576" s="113"/>
      <c r="B576" s="113"/>
      <c r="C576" s="113"/>
      <c r="D576" s="113"/>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ht="16.5" customHeight="1">
      <c r="A577" s="113"/>
      <c r="B577" s="113"/>
      <c r="C577" s="113"/>
      <c r="D577" s="113"/>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ht="16.5" customHeight="1">
      <c r="A578" s="113"/>
      <c r="B578" s="113"/>
      <c r="C578" s="113"/>
      <c r="D578" s="113"/>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ht="16.5" customHeight="1">
      <c r="A579" s="113"/>
      <c r="B579" s="113"/>
      <c r="C579" s="113"/>
      <c r="D579" s="113"/>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ht="16.5" customHeight="1">
      <c r="A580" s="113"/>
      <c r="B580" s="113"/>
      <c r="C580" s="113"/>
      <c r="D580" s="113"/>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ht="16.5" customHeight="1">
      <c r="A581" s="113"/>
      <c r="B581" s="113"/>
      <c r="C581" s="113"/>
      <c r="D581" s="113"/>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ht="16.5" customHeight="1">
      <c r="A582" s="113"/>
      <c r="B582" s="113"/>
      <c r="C582" s="113"/>
      <c r="D582" s="113"/>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ht="16.5" customHeight="1">
      <c r="A583" s="113"/>
      <c r="B583" s="113"/>
      <c r="C583" s="113"/>
      <c r="D583" s="113"/>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ht="16.5" customHeight="1">
      <c r="A584" s="113"/>
      <c r="B584" s="113"/>
      <c r="C584" s="113"/>
      <c r="D584" s="113"/>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ht="16.5" customHeight="1">
      <c r="A585" s="113"/>
      <c r="B585" s="113"/>
      <c r="C585" s="113"/>
      <c r="D585" s="113"/>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ht="16.5" customHeight="1">
      <c r="A586" s="113"/>
      <c r="B586" s="113"/>
      <c r="C586" s="113"/>
      <c r="D586" s="113"/>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ht="16.5" customHeight="1">
      <c r="A587" s="113"/>
      <c r="B587" s="113"/>
      <c r="C587" s="113"/>
      <c r="D587" s="113"/>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ht="16.5" customHeight="1">
      <c r="A588" s="113"/>
      <c r="B588" s="113"/>
      <c r="C588" s="113"/>
      <c r="D588" s="113"/>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ht="16.5" customHeight="1">
      <c r="A589" s="113"/>
      <c r="B589" s="113"/>
      <c r="C589" s="113"/>
      <c r="D589" s="113"/>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ht="16.5" customHeight="1">
      <c r="A590" s="113"/>
      <c r="B590" s="113"/>
      <c r="C590" s="113"/>
      <c r="D590" s="113"/>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ht="16.5" customHeight="1">
      <c r="A591" s="113"/>
      <c r="B591" s="113"/>
      <c r="C591" s="113"/>
      <c r="D591" s="113"/>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ht="16.5" customHeight="1">
      <c r="A592" s="113"/>
      <c r="B592" s="113"/>
      <c r="C592" s="113"/>
      <c r="D592" s="113"/>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ht="16.5" customHeight="1">
      <c r="A593" s="113"/>
      <c r="B593" s="113"/>
      <c r="C593" s="113"/>
      <c r="D593" s="113"/>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ht="16.5" customHeight="1">
      <c r="A594" s="113"/>
      <c r="B594" s="113"/>
      <c r="C594" s="113"/>
      <c r="D594" s="113"/>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ht="16.5" customHeight="1">
      <c r="A595" s="113"/>
      <c r="B595" s="113"/>
      <c r="C595" s="113"/>
      <c r="D595" s="113"/>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ht="16.5" customHeight="1">
      <c r="A596" s="113"/>
      <c r="B596" s="113"/>
      <c r="C596" s="113"/>
      <c r="D596" s="113"/>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ht="16.5" customHeight="1">
      <c r="A597" s="113"/>
      <c r="B597" s="113"/>
      <c r="C597" s="113"/>
      <c r="D597" s="113"/>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ht="16.5" customHeight="1">
      <c r="A598" s="113"/>
      <c r="B598" s="113"/>
      <c r="C598" s="113"/>
      <c r="D598" s="113"/>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ht="16.5" customHeight="1">
      <c r="A599" s="113"/>
      <c r="B599" s="113"/>
      <c r="C599" s="113"/>
      <c r="D599" s="113"/>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ht="16.5" customHeight="1">
      <c r="A600" s="113"/>
      <c r="B600" s="113"/>
      <c r="C600" s="113"/>
      <c r="D600" s="113"/>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ht="16.5" customHeight="1">
      <c r="A601" s="113"/>
      <c r="B601" s="113"/>
      <c r="C601" s="113"/>
      <c r="D601" s="113"/>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ht="16.5" customHeight="1">
      <c r="A602" s="113"/>
      <c r="B602" s="113"/>
      <c r="C602" s="113"/>
      <c r="D602" s="113"/>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ht="16.5" customHeight="1">
      <c r="A603" s="113"/>
      <c r="B603" s="113"/>
      <c r="C603" s="113"/>
      <c r="D603" s="113"/>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ht="16.5" customHeight="1">
      <c r="A604" s="113"/>
      <c r="B604" s="113"/>
      <c r="C604" s="113"/>
      <c r="D604" s="113"/>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ht="16.5" customHeight="1">
      <c r="A605" s="113"/>
      <c r="B605" s="113"/>
      <c r="C605" s="113"/>
      <c r="D605" s="113"/>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ht="16.5" customHeight="1">
      <c r="A606" s="113"/>
      <c r="B606" s="113"/>
      <c r="C606" s="113"/>
      <c r="D606" s="113"/>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ht="16.5" customHeight="1">
      <c r="A607" s="113"/>
      <c r="B607" s="113"/>
      <c r="C607" s="113"/>
      <c r="D607" s="113"/>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ht="16.5" customHeight="1">
      <c r="A608" s="113"/>
      <c r="B608" s="113"/>
      <c r="C608" s="113"/>
      <c r="D608" s="113"/>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ht="16.5" customHeight="1">
      <c r="A609" s="113"/>
      <c r="B609" s="113"/>
      <c r="C609" s="113"/>
      <c r="D609" s="113"/>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ht="16.5" customHeight="1">
      <c r="A610" s="113"/>
      <c r="B610" s="113"/>
      <c r="C610" s="113"/>
      <c r="D610" s="113"/>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ht="16.5" customHeight="1">
      <c r="A611" s="113"/>
      <c r="B611" s="113"/>
      <c r="C611" s="113"/>
      <c r="D611" s="113"/>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ht="16.5" customHeight="1">
      <c r="A612" s="113"/>
      <c r="B612" s="113"/>
      <c r="C612" s="113"/>
      <c r="D612" s="113"/>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ht="16.5" customHeight="1">
      <c r="A613" s="113"/>
      <c r="B613" s="113"/>
      <c r="C613" s="113"/>
      <c r="D613" s="113"/>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ht="16.5" customHeight="1">
      <c r="A614" s="113"/>
      <c r="B614" s="113"/>
      <c r="C614" s="113"/>
      <c r="D614" s="113"/>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ht="16.5" customHeight="1">
      <c r="A615" s="113"/>
      <c r="B615" s="113"/>
      <c r="C615" s="113"/>
      <c r="D615" s="113"/>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ht="16.5" customHeight="1">
      <c r="A616" s="113"/>
      <c r="B616" s="113"/>
      <c r="C616" s="113"/>
      <c r="D616" s="113"/>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ht="16.5" customHeight="1">
      <c r="A617" s="113"/>
      <c r="B617" s="113"/>
      <c r="C617" s="113"/>
      <c r="D617" s="113"/>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ht="16.5" customHeight="1">
      <c r="A618" s="113"/>
      <c r="B618" s="113"/>
      <c r="C618" s="113"/>
      <c r="D618" s="113"/>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ht="16.5" customHeight="1">
      <c r="A619" s="113"/>
      <c r="B619" s="113"/>
      <c r="C619" s="113"/>
      <c r="D619" s="113"/>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ht="16.5" customHeight="1">
      <c r="A620" s="113"/>
      <c r="B620" s="113"/>
      <c r="C620" s="113"/>
      <c r="D620" s="113"/>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ht="16.5" customHeight="1">
      <c r="A621" s="113"/>
      <c r="B621" s="113"/>
      <c r="C621" s="113"/>
      <c r="D621" s="113"/>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ht="16.5" customHeight="1">
      <c r="A622" s="113"/>
      <c r="B622" s="113"/>
      <c r="C622" s="113"/>
      <c r="D622" s="113"/>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ht="16.5" customHeight="1">
      <c r="A623" s="113"/>
      <c r="B623" s="113"/>
      <c r="C623" s="113"/>
      <c r="D623" s="113"/>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ht="16.5" customHeight="1">
      <c r="A624" s="113"/>
      <c r="B624" s="113"/>
      <c r="C624" s="113"/>
      <c r="D624" s="113"/>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ht="16.5" customHeight="1">
      <c r="A625" s="113"/>
      <c r="B625" s="113"/>
      <c r="C625" s="113"/>
      <c r="D625" s="113"/>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ht="16.5" customHeight="1">
      <c r="A626" s="113"/>
      <c r="B626" s="113"/>
      <c r="C626" s="113"/>
      <c r="D626" s="113"/>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ht="16.5" customHeight="1">
      <c r="A627" s="113"/>
      <c r="B627" s="113"/>
      <c r="C627" s="113"/>
      <c r="D627" s="113"/>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ht="16.5" customHeight="1">
      <c r="A628" s="113"/>
      <c r="B628" s="113"/>
      <c r="C628" s="113"/>
      <c r="D628" s="113"/>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ht="16.5" customHeight="1">
      <c r="A629" s="113"/>
      <c r="B629" s="113"/>
      <c r="C629" s="113"/>
      <c r="D629" s="113"/>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ht="16.5" customHeight="1">
      <c r="A630" s="113"/>
      <c r="B630" s="113"/>
      <c r="C630" s="113"/>
      <c r="D630" s="113"/>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ht="16.5" customHeight="1">
      <c r="A631" s="113"/>
      <c r="B631" s="113"/>
      <c r="C631" s="113"/>
      <c r="D631" s="113"/>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ht="16.5" customHeight="1">
      <c r="A632" s="113"/>
      <c r="B632" s="113"/>
      <c r="C632" s="113"/>
      <c r="D632" s="113"/>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ht="16.5" customHeight="1">
      <c r="A633" s="113"/>
      <c r="B633" s="113"/>
      <c r="C633" s="113"/>
      <c r="D633" s="113"/>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ht="16.5" customHeight="1">
      <c r="A634" s="113"/>
      <c r="B634" s="113"/>
      <c r="C634" s="113"/>
      <c r="D634" s="113"/>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ht="16.5" customHeight="1">
      <c r="A635" s="113"/>
      <c r="B635" s="113"/>
      <c r="C635" s="113"/>
      <c r="D635" s="113"/>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ht="16.5" customHeight="1">
      <c r="A636" s="113"/>
      <c r="B636" s="113"/>
      <c r="C636" s="113"/>
      <c r="D636" s="113"/>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ht="16.5" customHeight="1">
      <c r="A637" s="113"/>
      <c r="B637" s="113"/>
      <c r="C637" s="113"/>
      <c r="D637" s="113"/>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ht="16.5" customHeight="1">
      <c r="A638" s="113"/>
      <c r="B638" s="113"/>
      <c r="C638" s="113"/>
      <c r="D638" s="113"/>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ht="16.5" customHeight="1">
      <c r="A639" s="113"/>
      <c r="B639" s="113"/>
      <c r="C639" s="113"/>
      <c r="D639" s="113"/>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ht="16.5" customHeight="1">
      <c r="A640" s="113"/>
      <c r="B640" s="113"/>
      <c r="C640" s="113"/>
      <c r="D640" s="113"/>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ht="16.5" customHeight="1">
      <c r="A641" s="113"/>
      <c r="B641" s="113"/>
      <c r="C641" s="113"/>
      <c r="D641" s="113"/>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ht="16.5" customHeight="1">
      <c r="A642" s="113"/>
      <c r="B642" s="113"/>
      <c r="C642" s="113"/>
      <c r="D642" s="113"/>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ht="16.5" customHeight="1">
      <c r="A643" s="113"/>
      <c r="B643" s="113"/>
      <c r="C643" s="113"/>
      <c r="D643" s="113"/>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ht="16.5" customHeight="1">
      <c r="A644" s="113"/>
      <c r="B644" s="113"/>
      <c r="C644" s="113"/>
      <c r="D644" s="113"/>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ht="16.5" customHeight="1">
      <c r="A645" s="113"/>
      <c r="B645" s="113"/>
      <c r="C645" s="113"/>
      <c r="D645" s="113"/>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ht="16.5" customHeight="1">
      <c r="A646" s="113"/>
      <c r="B646" s="113"/>
      <c r="C646" s="113"/>
      <c r="D646" s="113"/>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ht="16.5" customHeight="1">
      <c r="A647" s="113"/>
      <c r="B647" s="113"/>
      <c r="C647" s="113"/>
      <c r="D647" s="113"/>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ht="16.5" customHeight="1">
      <c r="A648" s="113"/>
      <c r="B648" s="113"/>
      <c r="C648" s="113"/>
      <c r="D648" s="113"/>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ht="16.5" customHeight="1">
      <c r="A649" s="113"/>
      <c r="B649" s="113"/>
      <c r="C649" s="113"/>
      <c r="D649" s="113"/>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ht="16.5" customHeight="1">
      <c r="A650" s="113"/>
      <c r="B650" s="113"/>
      <c r="C650" s="113"/>
      <c r="D650" s="113"/>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ht="16.5" customHeight="1">
      <c r="A651" s="113"/>
      <c r="B651" s="113"/>
      <c r="C651" s="113"/>
      <c r="D651" s="113"/>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ht="16.5" customHeight="1">
      <c r="A652" s="113"/>
      <c r="B652" s="113"/>
      <c r="C652" s="113"/>
      <c r="D652" s="113"/>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ht="16.5" customHeight="1">
      <c r="A653" s="113"/>
      <c r="B653" s="113"/>
      <c r="C653" s="113"/>
      <c r="D653" s="113"/>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ht="16.5" customHeight="1">
      <c r="A654" s="113"/>
      <c r="B654" s="113"/>
      <c r="C654" s="113"/>
      <c r="D654" s="113"/>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ht="16.5" customHeight="1">
      <c r="A655" s="113"/>
      <c r="B655" s="113"/>
      <c r="C655" s="113"/>
      <c r="D655" s="113"/>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ht="16.5" customHeight="1">
      <c r="A656" s="113"/>
      <c r="B656" s="113"/>
      <c r="C656" s="113"/>
      <c r="D656" s="113"/>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ht="16.5" customHeight="1">
      <c r="A657" s="113"/>
      <c r="B657" s="113"/>
      <c r="C657" s="113"/>
      <c r="D657" s="113"/>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ht="16.5" customHeight="1">
      <c r="A658" s="113"/>
      <c r="B658" s="113"/>
      <c r="C658" s="113"/>
      <c r="D658" s="113"/>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ht="16.5" customHeight="1">
      <c r="A659" s="113"/>
      <c r="B659" s="113"/>
      <c r="C659" s="113"/>
      <c r="D659" s="113"/>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ht="16.5" customHeight="1">
      <c r="A660" s="113"/>
      <c r="B660" s="113"/>
      <c r="C660" s="113"/>
      <c r="D660" s="113"/>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ht="16.5" customHeight="1">
      <c r="A661" s="113"/>
      <c r="B661" s="113"/>
      <c r="C661" s="113"/>
      <c r="D661" s="113"/>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ht="16.5" customHeight="1">
      <c r="A662" s="113"/>
      <c r="B662" s="113"/>
      <c r="C662" s="113"/>
      <c r="D662" s="113"/>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ht="16.5" customHeight="1">
      <c r="A663" s="113"/>
      <c r="B663" s="113"/>
      <c r="C663" s="113"/>
      <c r="D663" s="113"/>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ht="16.5" customHeight="1">
      <c r="A664" s="113"/>
      <c r="B664" s="113"/>
      <c r="C664" s="113"/>
      <c r="D664" s="113"/>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ht="16.5" customHeight="1">
      <c r="A665" s="113"/>
      <c r="B665" s="113"/>
      <c r="C665" s="113"/>
      <c r="D665" s="113"/>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ht="16.5" customHeight="1">
      <c r="A666" s="113"/>
      <c r="B666" s="113"/>
      <c r="C666" s="113"/>
      <c r="D666" s="113"/>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ht="16.5" customHeight="1">
      <c r="A667" s="113"/>
      <c r="B667" s="113"/>
      <c r="C667" s="113"/>
      <c r="D667" s="113"/>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ht="16.5" customHeight="1">
      <c r="A668" s="113"/>
      <c r="B668" s="113"/>
      <c r="C668" s="113"/>
      <c r="D668" s="113"/>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ht="16.5" customHeight="1">
      <c r="A669" s="113"/>
      <c r="B669" s="113"/>
      <c r="C669" s="113"/>
      <c r="D669" s="113"/>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ht="16.5" customHeight="1">
      <c r="A670" s="113"/>
      <c r="B670" s="113"/>
      <c r="C670" s="113"/>
      <c r="D670" s="113"/>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ht="16.5" customHeight="1">
      <c r="A671" s="113"/>
      <c r="B671" s="113"/>
      <c r="C671" s="113"/>
      <c r="D671" s="113"/>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ht="16.5" customHeight="1">
      <c r="A672" s="113"/>
      <c r="B672" s="113"/>
      <c r="C672" s="113"/>
      <c r="D672" s="113"/>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ht="16.5" customHeight="1">
      <c r="A673" s="113"/>
      <c r="B673" s="113"/>
      <c r="C673" s="113"/>
      <c r="D673" s="113"/>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ht="16.5" customHeight="1">
      <c r="A674" s="113"/>
      <c r="B674" s="113"/>
      <c r="C674" s="113"/>
      <c r="D674" s="113"/>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ht="16.5" customHeight="1">
      <c r="A675" s="113"/>
      <c r="B675" s="113"/>
      <c r="C675" s="113"/>
      <c r="D675" s="113"/>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ht="16.5" customHeight="1">
      <c r="A676" s="113"/>
      <c r="B676" s="113"/>
      <c r="C676" s="113"/>
      <c r="D676" s="113"/>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ht="16.5" customHeight="1">
      <c r="A677" s="113"/>
      <c r="B677" s="113"/>
      <c r="C677" s="113"/>
      <c r="D677" s="113"/>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ht="16.5" customHeight="1">
      <c r="A678" s="113"/>
      <c r="B678" s="113"/>
      <c r="C678" s="113"/>
      <c r="D678" s="113"/>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ht="16.5" customHeight="1">
      <c r="A679" s="113"/>
      <c r="B679" s="113"/>
      <c r="C679" s="113"/>
      <c r="D679" s="113"/>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ht="16.5" customHeight="1">
      <c r="A680" s="113"/>
      <c r="B680" s="113"/>
      <c r="C680" s="113"/>
      <c r="D680" s="113"/>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ht="16.5" customHeight="1">
      <c r="A681" s="113"/>
      <c r="B681" s="113"/>
      <c r="C681" s="113"/>
      <c r="D681" s="113"/>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ht="16.5" customHeight="1">
      <c r="A682" s="113"/>
      <c r="B682" s="113"/>
      <c r="C682" s="113"/>
      <c r="D682" s="113"/>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ht="16.5" customHeight="1">
      <c r="A683" s="113"/>
      <c r="B683" s="113"/>
      <c r="C683" s="113"/>
      <c r="D683" s="113"/>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ht="16.5" customHeight="1">
      <c r="A684" s="113"/>
      <c r="B684" s="113"/>
      <c r="C684" s="113"/>
      <c r="D684" s="113"/>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ht="16.5" customHeight="1">
      <c r="A685" s="113"/>
      <c r="B685" s="113"/>
      <c r="C685" s="113"/>
      <c r="D685" s="113"/>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ht="16.5" customHeight="1">
      <c r="A686" s="113"/>
      <c r="B686" s="113"/>
      <c r="C686" s="113"/>
      <c r="D686" s="113"/>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ht="16.5" customHeight="1">
      <c r="A687" s="113"/>
      <c r="B687" s="113"/>
      <c r="C687" s="113"/>
      <c r="D687" s="113"/>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ht="16.5" customHeight="1">
      <c r="A688" s="113"/>
      <c r="B688" s="113"/>
      <c r="C688" s="113"/>
      <c r="D688" s="113"/>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ht="16.5" customHeight="1">
      <c r="A689" s="113"/>
      <c r="B689" s="113"/>
      <c r="C689" s="113"/>
      <c r="D689" s="113"/>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ht="16.5" customHeight="1">
      <c r="A690" s="113"/>
      <c r="B690" s="113"/>
      <c r="C690" s="113"/>
      <c r="D690" s="113"/>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ht="16.5" customHeight="1">
      <c r="A691" s="113"/>
      <c r="B691" s="113"/>
      <c r="C691" s="113"/>
      <c r="D691" s="113"/>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ht="16.5" customHeight="1">
      <c r="A692" s="113"/>
      <c r="B692" s="113"/>
      <c r="C692" s="113"/>
      <c r="D692" s="113"/>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ht="16.5" customHeight="1">
      <c r="A693" s="113"/>
      <c r="B693" s="113"/>
      <c r="C693" s="113"/>
      <c r="D693" s="113"/>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ht="16.5" customHeight="1">
      <c r="A694" s="113"/>
      <c r="B694" s="113"/>
      <c r="C694" s="113"/>
      <c r="D694" s="113"/>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ht="16.5" customHeight="1">
      <c r="A695" s="113"/>
      <c r="B695" s="113"/>
      <c r="C695" s="113"/>
      <c r="D695" s="113"/>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ht="16.5" customHeight="1">
      <c r="A696" s="113"/>
      <c r="B696" s="113"/>
      <c r="C696" s="113"/>
      <c r="D696" s="113"/>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ht="16.5" customHeight="1">
      <c r="A697" s="113"/>
      <c r="B697" s="113"/>
      <c r="C697" s="113"/>
      <c r="D697" s="113"/>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ht="16.5" customHeight="1">
      <c r="A698" s="113"/>
      <c r="B698" s="113"/>
      <c r="C698" s="113"/>
      <c r="D698" s="113"/>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ht="16.5" customHeight="1">
      <c r="A699" s="113"/>
      <c r="B699" s="113"/>
      <c r="C699" s="113"/>
      <c r="D699" s="113"/>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ht="16.5" customHeight="1">
      <c r="A700" s="113"/>
      <c r="B700" s="113"/>
      <c r="C700" s="113"/>
      <c r="D700" s="113"/>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ht="16.5" customHeight="1">
      <c r="A701" s="113"/>
      <c r="B701" s="113"/>
      <c r="C701" s="113"/>
      <c r="D701" s="113"/>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ht="16.5" customHeight="1">
      <c r="A702" s="113"/>
      <c r="B702" s="113"/>
      <c r="C702" s="113"/>
      <c r="D702" s="113"/>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ht="16.5" customHeight="1">
      <c r="A703" s="113"/>
      <c r="B703" s="113"/>
      <c r="C703" s="113"/>
      <c r="D703" s="113"/>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ht="16.5" customHeight="1">
      <c r="A704" s="113"/>
      <c r="B704" s="113"/>
      <c r="C704" s="113"/>
      <c r="D704" s="113"/>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ht="16.5" customHeight="1">
      <c r="A705" s="113"/>
      <c r="B705" s="113"/>
      <c r="C705" s="113"/>
      <c r="D705" s="113"/>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ht="16.5" customHeight="1">
      <c r="A706" s="113"/>
      <c r="B706" s="113"/>
      <c r="C706" s="113"/>
      <c r="D706" s="113"/>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ht="16.5" customHeight="1">
      <c r="A707" s="113"/>
      <c r="B707" s="113"/>
      <c r="C707" s="113"/>
      <c r="D707" s="113"/>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ht="16.5" customHeight="1">
      <c r="A708" s="113"/>
      <c r="B708" s="113"/>
      <c r="C708" s="113"/>
      <c r="D708" s="113"/>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ht="16.5" customHeight="1">
      <c r="A709" s="113"/>
      <c r="B709" s="113"/>
      <c r="C709" s="113"/>
      <c r="D709" s="113"/>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ht="16.5" customHeight="1">
      <c r="A710" s="113"/>
      <c r="B710" s="113"/>
      <c r="C710" s="113"/>
      <c r="D710" s="113"/>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ht="16.5" customHeight="1">
      <c r="A711" s="113"/>
      <c r="B711" s="113"/>
      <c r="C711" s="113"/>
      <c r="D711" s="113"/>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ht="16.5" customHeight="1">
      <c r="A712" s="113"/>
      <c r="B712" s="113"/>
      <c r="C712" s="113"/>
      <c r="D712" s="113"/>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ht="16.5" customHeight="1">
      <c r="A713" s="113"/>
      <c r="B713" s="113"/>
      <c r="C713" s="113"/>
      <c r="D713" s="113"/>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ht="16.5" customHeight="1">
      <c r="A714" s="113"/>
      <c r="B714" s="113"/>
      <c r="C714" s="113"/>
      <c r="D714" s="113"/>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ht="16.5" customHeight="1">
      <c r="A715" s="113"/>
      <c r="B715" s="113"/>
      <c r="C715" s="113"/>
      <c r="D715" s="113"/>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ht="16.5" customHeight="1">
      <c r="A716" s="113"/>
      <c r="B716" s="113"/>
      <c r="C716" s="113"/>
      <c r="D716" s="113"/>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ht="16.5" customHeight="1">
      <c r="A717" s="113"/>
      <c r="B717" s="113"/>
      <c r="C717" s="113"/>
      <c r="D717" s="113"/>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ht="16.5" customHeight="1">
      <c r="A718" s="113"/>
      <c r="B718" s="113"/>
      <c r="C718" s="113"/>
      <c r="D718" s="113"/>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ht="16.5" customHeight="1">
      <c r="A719" s="113"/>
      <c r="B719" s="113"/>
      <c r="C719" s="113"/>
      <c r="D719" s="113"/>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ht="16.5" customHeight="1">
      <c r="A720" s="113"/>
      <c r="B720" s="113"/>
      <c r="C720" s="113"/>
      <c r="D720" s="113"/>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ht="16.5" customHeight="1">
      <c r="A721" s="113"/>
      <c r="B721" s="113"/>
      <c r="C721" s="113"/>
      <c r="D721" s="113"/>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ht="16.5" customHeight="1">
      <c r="A722" s="113"/>
      <c r="B722" s="113"/>
      <c r="C722" s="113"/>
      <c r="D722" s="113"/>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ht="16.5" customHeight="1">
      <c r="A723" s="113"/>
      <c r="B723" s="113"/>
      <c r="C723" s="113"/>
      <c r="D723" s="113"/>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ht="16.5" customHeight="1">
      <c r="A724" s="113"/>
      <c r="B724" s="113"/>
      <c r="C724" s="113"/>
      <c r="D724" s="113"/>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ht="16.5" customHeight="1">
      <c r="A725" s="113"/>
      <c r="B725" s="113"/>
      <c r="C725" s="113"/>
      <c r="D725" s="113"/>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ht="16.5" customHeight="1">
      <c r="A726" s="113"/>
      <c r="B726" s="113"/>
      <c r="C726" s="113"/>
      <c r="D726" s="113"/>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ht="16.5" customHeight="1">
      <c r="A727" s="113"/>
      <c r="B727" s="113"/>
      <c r="C727" s="113"/>
      <c r="D727" s="113"/>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ht="16.5" customHeight="1">
      <c r="A728" s="113"/>
      <c r="B728" s="113"/>
      <c r="C728" s="113"/>
      <c r="D728" s="113"/>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ht="16.5" customHeight="1">
      <c r="A729" s="113"/>
      <c r="B729" s="113"/>
      <c r="C729" s="113"/>
      <c r="D729" s="113"/>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ht="16.5" customHeight="1">
      <c r="A730" s="113"/>
      <c r="B730" s="113"/>
      <c r="C730" s="113"/>
      <c r="D730" s="113"/>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ht="16.5" customHeight="1">
      <c r="A731" s="113"/>
      <c r="B731" s="113"/>
      <c r="C731" s="113"/>
      <c r="D731" s="113"/>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ht="16.5" customHeight="1">
      <c r="A732" s="113"/>
      <c r="B732" s="113"/>
      <c r="C732" s="113"/>
      <c r="D732" s="113"/>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ht="16.5" customHeight="1">
      <c r="A733" s="113"/>
      <c r="B733" s="113"/>
      <c r="C733" s="113"/>
      <c r="D733" s="113"/>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ht="16.5" customHeight="1">
      <c r="A734" s="113"/>
      <c r="B734" s="113"/>
      <c r="C734" s="113"/>
      <c r="D734" s="113"/>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ht="16.5" customHeight="1">
      <c r="A735" s="113"/>
      <c r="B735" s="113"/>
      <c r="C735" s="113"/>
      <c r="D735" s="113"/>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ht="16.5" customHeight="1">
      <c r="A736" s="113"/>
      <c r="B736" s="113"/>
      <c r="C736" s="113"/>
      <c r="D736" s="113"/>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ht="16.5" customHeight="1">
      <c r="A737" s="113"/>
      <c r="B737" s="113"/>
      <c r="C737" s="113"/>
      <c r="D737" s="113"/>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ht="16.5" customHeight="1">
      <c r="A738" s="113"/>
      <c r="B738" s="113"/>
      <c r="C738" s="113"/>
      <c r="D738" s="113"/>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ht="16.5" customHeight="1">
      <c r="A739" s="113"/>
      <c r="B739" s="113"/>
      <c r="C739" s="113"/>
      <c r="D739" s="113"/>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ht="16.5" customHeight="1">
      <c r="A740" s="113"/>
      <c r="B740" s="113"/>
      <c r="C740" s="113"/>
      <c r="D740" s="113"/>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ht="16.5" customHeight="1">
      <c r="A741" s="113"/>
      <c r="B741" s="113"/>
      <c r="C741" s="113"/>
      <c r="D741" s="113"/>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ht="16.5" customHeight="1">
      <c r="A742" s="113"/>
      <c r="B742" s="113"/>
      <c r="C742" s="113"/>
      <c r="D742" s="113"/>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ht="16.5" customHeight="1">
      <c r="A743" s="113"/>
      <c r="B743" s="113"/>
      <c r="C743" s="113"/>
      <c r="D743" s="113"/>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ht="16.5" customHeight="1">
      <c r="A744" s="113"/>
      <c r="B744" s="113"/>
      <c r="C744" s="113"/>
      <c r="D744" s="113"/>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ht="16.5" customHeight="1">
      <c r="A745" s="113"/>
      <c r="B745" s="113"/>
      <c r="C745" s="113"/>
      <c r="D745" s="113"/>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ht="16.5" customHeight="1">
      <c r="A746" s="113"/>
      <c r="B746" s="113"/>
      <c r="C746" s="113"/>
      <c r="D746" s="113"/>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ht="16.5" customHeight="1">
      <c r="A747" s="113"/>
      <c r="B747" s="113"/>
      <c r="C747" s="113"/>
      <c r="D747" s="113"/>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ht="16.5" customHeight="1">
      <c r="A748" s="113"/>
      <c r="B748" s="113"/>
      <c r="C748" s="113"/>
      <c r="D748" s="113"/>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ht="16.5" customHeight="1">
      <c r="A749" s="113"/>
      <c r="B749" s="113"/>
      <c r="C749" s="113"/>
      <c r="D749" s="113"/>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ht="16.5" customHeight="1">
      <c r="A750" s="113"/>
      <c r="B750" s="113"/>
      <c r="C750" s="113"/>
      <c r="D750" s="113"/>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ht="16.5" customHeight="1">
      <c r="A751" s="113"/>
      <c r="B751" s="113"/>
      <c r="C751" s="113"/>
      <c r="D751" s="113"/>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ht="16.5" customHeight="1">
      <c r="A752" s="113"/>
      <c r="B752" s="113"/>
      <c r="C752" s="113"/>
      <c r="D752" s="113"/>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ht="16.5" customHeight="1">
      <c r="A753" s="113"/>
      <c r="B753" s="113"/>
      <c r="C753" s="113"/>
      <c r="D753" s="113"/>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ht="16.5" customHeight="1">
      <c r="A754" s="113"/>
      <c r="B754" s="113"/>
      <c r="C754" s="113"/>
      <c r="D754" s="113"/>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ht="16.5" customHeight="1">
      <c r="A755" s="113"/>
      <c r="B755" s="113"/>
      <c r="C755" s="113"/>
      <c r="D755" s="113"/>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ht="16.5" customHeight="1">
      <c r="A756" s="113"/>
      <c r="B756" s="113"/>
      <c r="C756" s="113"/>
      <c r="D756" s="113"/>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ht="16.5" customHeight="1">
      <c r="A757" s="113"/>
      <c r="B757" s="113"/>
      <c r="C757" s="113"/>
      <c r="D757" s="113"/>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ht="16.5" customHeight="1">
      <c r="A758" s="113"/>
      <c r="B758" s="113"/>
      <c r="C758" s="113"/>
      <c r="D758" s="113"/>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ht="16.5" customHeight="1">
      <c r="A759" s="113"/>
      <c r="B759" s="113"/>
      <c r="C759" s="113"/>
      <c r="D759" s="113"/>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ht="16.5" customHeight="1">
      <c r="A760" s="113"/>
      <c r="B760" s="113"/>
      <c r="C760" s="113"/>
      <c r="D760" s="113"/>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ht="16.5" customHeight="1">
      <c r="A761" s="113"/>
      <c r="B761" s="113"/>
      <c r="C761" s="113"/>
      <c r="D761" s="113"/>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ht="16.5" customHeight="1">
      <c r="A762" s="113"/>
      <c r="B762" s="113"/>
      <c r="C762" s="113"/>
      <c r="D762" s="113"/>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ht="16.5" customHeight="1">
      <c r="A763" s="113"/>
      <c r="B763" s="113"/>
      <c r="C763" s="113"/>
      <c r="D763" s="113"/>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ht="16.5" customHeight="1">
      <c r="A764" s="113"/>
      <c r="B764" s="113"/>
      <c r="C764" s="113"/>
      <c r="D764" s="113"/>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ht="16.5" customHeight="1">
      <c r="A765" s="113"/>
      <c r="B765" s="113"/>
      <c r="C765" s="113"/>
      <c r="D765" s="113"/>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ht="16.5" customHeight="1">
      <c r="A766" s="113"/>
      <c r="B766" s="113"/>
      <c r="C766" s="113"/>
      <c r="D766" s="113"/>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ht="16.5" customHeight="1">
      <c r="A767" s="113"/>
      <c r="B767" s="113"/>
      <c r="C767" s="113"/>
      <c r="D767" s="113"/>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ht="16.5" customHeight="1">
      <c r="A768" s="113"/>
      <c r="B768" s="113"/>
      <c r="C768" s="113"/>
      <c r="D768" s="113"/>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ht="16.5" customHeight="1">
      <c r="A769" s="113"/>
      <c r="B769" s="113"/>
      <c r="C769" s="113"/>
      <c r="D769" s="113"/>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ht="16.5" customHeight="1">
      <c r="A770" s="113"/>
      <c r="B770" s="113"/>
      <c r="C770" s="113"/>
      <c r="D770" s="113"/>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ht="16.5" customHeight="1">
      <c r="A771" s="113"/>
      <c r="B771" s="113"/>
      <c r="C771" s="113"/>
      <c r="D771" s="113"/>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ht="16.5" customHeight="1">
      <c r="A772" s="113"/>
      <c r="B772" s="113"/>
      <c r="C772" s="113"/>
      <c r="D772" s="113"/>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ht="16.5" customHeight="1">
      <c r="A773" s="113"/>
      <c r="B773" s="113"/>
      <c r="C773" s="113"/>
      <c r="D773" s="113"/>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ht="16.5" customHeight="1">
      <c r="A774" s="113"/>
      <c r="B774" s="113"/>
      <c r="C774" s="113"/>
      <c r="D774" s="113"/>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ht="16.5" customHeight="1">
      <c r="A775" s="113"/>
      <c r="B775" s="113"/>
      <c r="C775" s="113"/>
      <c r="D775" s="113"/>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ht="16.5" customHeight="1">
      <c r="A776" s="113"/>
      <c r="B776" s="113"/>
      <c r="C776" s="113"/>
      <c r="D776" s="113"/>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ht="16.5" customHeight="1">
      <c r="A777" s="113"/>
      <c r="B777" s="113"/>
      <c r="C777" s="113"/>
      <c r="D777" s="113"/>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ht="16.5" customHeight="1">
      <c r="A778" s="113"/>
      <c r="B778" s="113"/>
      <c r="C778" s="113"/>
      <c r="D778" s="113"/>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ht="16.5" customHeight="1">
      <c r="A779" s="113"/>
      <c r="B779" s="113"/>
      <c r="C779" s="113"/>
      <c r="D779" s="113"/>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ht="16.5" customHeight="1">
      <c r="A780" s="113"/>
      <c r="B780" s="113"/>
      <c r="C780" s="113"/>
      <c r="D780" s="113"/>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ht="16.5" customHeight="1">
      <c r="A781" s="113"/>
      <c r="B781" s="113"/>
      <c r="C781" s="113"/>
      <c r="D781" s="113"/>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ht="16.5" customHeight="1">
      <c r="A782" s="113"/>
      <c r="B782" s="113"/>
      <c r="C782" s="113"/>
      <c r="D782" s="113"/>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ht="16.5" customHeight="1">
      <c r="A783" s="113"/>
      <c r="B783" s="113"/>
      <c r="C783" s="113"/>
      <c r="D783" s="113"/>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ht="16.5" customHeight="1">
      <c r="A784" s="113"/>
      <c r="B784" s="113"/>
      <c r="C784" s="113"/>
      <c r="D784" s="113"/>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ht="16.5" customHeight="1">
      <c r="A785" s="113"/>
      <c r="B785" s="113"/>
      <c r="C785" s="113"/>
      <c r="D785" s="113"/>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ht="16.5" customHeight="1">
      <c r="A786" s="113"/>
      <c r="B786" s="113"/>
      <c r="C786" s="113"/>
      <c r="D786" s="113"/>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ht="16.5" customHeight="1">
      <c r="A787" s="113"/>
      <c r="B787" s="113"/>
      <c r="C787" s="113"/>
      <c r="D787" s="113"/>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ht="16.5" customHeight="1">
      <c r="A788" s="113"/>
      <c r="B788" s="113"/>
      <c r="C788" s="113"/>
      <c r="D788" s="113"/>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ht="16.5" customHeight="1">
      <c r="A789" s="113"/>
      <c r="B789" s="113"/>
      <c r="C789" s="113"/>
      <c r="D789" s="113"/>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ht="16.5" customHeight="1">
      <c r="A790" s="113"/>
      <c r="B790" s="113"/>
      <c r="C790" s="113"/>
      <c r="D790" s="113"/>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ht="16.5" customHeight="1">
      <c r="A791" s="113"/>
      <c r="B791" s="113"/>
      <c r="C791" s="113"/>
      <c r="D791" s="113"/>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ht="16.5" customHeight="1">
      <c r="A792" s="113"/>
      <c r="B792" s="113"/>
      <c r="C792" s="113"/>
      <c r="D792" s="113"/>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ht="16.5" customHeight="1">
      <c r="A793" s="113"/>
      <c r="B793" s="113"/>
      <c r="C793" s="113"/>
      <c r="D793" s="113"/>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ht="16.5" customHeight="1">
      <c r="A794" s="113"/>
      <c r="B794" s="113"/>
      <c r="C794" s="113"/>
      <c r="D794" s="113"/>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ht="16.5" customHeight="1">
      <c r="A795" s="113"/>
      <c r="B795" s="113"/>
      <c r="C795" s="113"/>
      <c r="D795" s="113"/>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ht="16.5" customHeight="1">
      <c r="A796" s="113"/>
      <c r="B796" s="113"/>
      <c r="C796" s="113"/>
      <c r="D796" s="113"/>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ht="16.5" customHeight="1">
      <c r="A797" s="113"/>
      <c r="B797" s="113"/>
      <c r="C797" s="113"/>
      <c r="D797" s="113"/>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ht="16.5" customHeight="1">
      <c r="A798" s="113"/>
      <c r="B798" s="113"/>
      <c r="C798" s="113"/>
      <c r="D798" s="113"/>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ht="16.5" customHeight="1">
      <c r="A799" s="113"/>
      <c r="B799" s="113"/>
      <c r="C799" s="113"/>
      <c r="D799" s="113"/>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ht="16.5" customHeight="1">
      <c r="A800" s="113"/>
      <c r="B800" s="113"/>
      <c r="C800" s="113"/>
      <c r="D800" s="113"/>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ht="16.5" customHeight="1">
      <c r="A801" s="113"/>
      <c r="B801" s="113"/>
      <c r="C801" s="113"/>
      <c r="D801" s="113"/>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ht="16.5" customHeight="1">
      <c r="A802" s="113"/>
      <c r="B802" s="113"/>
      <c r="C802" s="113"/>
      <c r="D802" s="113"/>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ht="16.5" customHeight="1">
      <c r="A803" s="113"/>
      <c r="B803" s="113"/>
      <c r="C803" s="113"/>
      <c r="D803" s="113"/>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ht="16.5" customHeight="1">
      <c r="A804" s="113"/>
      <c r="B804" s="113"/>
      <c r="C804" s="113"/>
      <c r="D804" s="113"/>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ht="16.5" customHeight="1">
      <c r="A805" s="113"/>
      <c r="B805" s="113"/>
      <c r="C805" s="113"/>
      <c r="D805" s="113"/>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ht="16.5" customHeight="1">
      <c r="A806" s="113"/>
      <c r="B806" s="113"/>
      <c r="C806" s="113"/>
      <c r="D806" s="113"/>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ht="16.5" customHeight="1">
      <c r="A807" s="113"/>
      <c r="B807" s="113"/>
      <c r="C807" s="113"/>
      <c r="D807" s="113"/>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ht="16.5" customHeight="1">
      <c r="A808" s="113"/>
      <c r="B808" s="113"/>
      <c r="C808" s="113"/>
      <c r="D808" s="113"/>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ht="16.5" customHeight="1">
      <c r="A809" s="113"/>
      <c r="B809" s="113"/>
      <c r="C809" s="113"/>
      <c r="D809" s="113"/>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ht="16.5" customHeight="1">
      <c r="A810" s="113"/>
      <c r="B810" s="113"/>
      <c r="C810" s="113"/>
      <c r="D810" s="113"/>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ht="16.5" customHeight="1">
      <c r="A811" s="113"/>
      <c r="B811" s="113"/>
      <c r="C811" s="113"/>
      <c r="D811" s="113"/>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ht="16.5" customHeight="1">
      <c r="A812" s="113"/>
      <c r="B812" s="113"/>
      <c r="C812" s="113"/>
      <c r="D812" s="113"/>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ht="16.5" customHeight="1">
      <c r="A813" s="113"/>
      <c r="B813" s="113"/>
      <c r="C813" s="113"/>
      <c r="D813" s="113"/>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ht="16.5" customHeight="1">
      <c r="A814" s="113"/>
      <c r="B814" s="113"/>
      <c r="C814" s="113"/>
      <c r="D814" s="113"/>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ht="16.5" customHeight="1">
      <c r="A815" s="113"/>
      <c r="B815" s="113"/>
      <c r="C815" s="113"/>
      <c r="D815" s="113"/>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ht="16.5" customHeight="1">
      <c r="A816" s="113"/>
      <c r="B816" s="113"/>
      <c r="C816" s="113"/>
      <c r="D816" s="113"/>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ht="16.5" customHeight="1">
      <c r="A817" s="113"/>
      <c r="B817" s="113"/>
      <c r="C817" s="113"/>
      <c r="D817" s="113"/>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ht="16.5" customHeight="1">
      <c r="A818" s="113"/>
      <c r="B818" s="113"/>
      <c r="C818" s="113"/>
      <c r="D818" s="113"/>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ht="16.5" customHeight="1">
      <c r="A819" s="113"/>
      <c r="B819" s="113"/>
      <c r="C819" s="113"/>
      <c r="D819" s="113"/>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ht="16.5" customHeight="1">
      <c r="A820" s="113"/>
      <c r="B820" s="113"/>
      <c r="C820" s="113"/>
      <c r="D820" s="113"/>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ht="16.5" customHeight="1">
      <c r="A821" s="113"/>
      <c r="B821" s="113"/>
      <c r="C821" s="113"/>
      <c r="D821" s="113"/>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ht="16.5" customHeight="1">
      <c r="A822" s="113"/>
      <c r="B822" s="113"/>
      <c r="C822" s="113"/>
      <c r="D822" s="113"/>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ht="16.5" customHeight="1">
      <c r="A823" s="113"/>
      <c r="B823" s="113"/>
      <c r="C823" s="113"/>
      <c r="D823" s="113"/>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ht="16.5" customHeight="1">
      <c r="A824" s="113"/>
      <c r="B824" s="113"/>
      <c r="C824" s="113"/>
      <c r="D824" s="113"/>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ht="16.5" customHeight="1">
      <c r="A825" s="113"/>
      <c r="B825" s="113"/>
      <c r="C825" s="113"/>
      <c r="D825" s="113"/>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ht="16.5" customHeight="1">
      <c r="A826" s="113"/>
      <c r="B826" s="113"/>
      <c r="C826" s="113"/>
      <c r="D826" s="113"/>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ht="16.5" customHeight="1">
      <c r="A827" s="113"/>
      <c r="B827" s="113"/>
      <c r="C827" s="113"/>
      <c r="D827" s="113"/>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ht="16.5" customHeight="1">
      <c r="A828" s="113"/>
      <c r="B828" s="113"/>
      <c r="C828" s="113"/>
      <c r="D828" s="113"/>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ht="16.5" customHeight="1">
      <c r="A829" s="113"/>
      <c r="B829" s="113"/>
      <c r="C829" s="113"/>
      <c r="D829" s="113"/>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ht="16.5" customHeight="1">
      <c r="A830" s="113"/>
      <c r="B830" s="113"/>
      <c r="C830" s="113"/>
      <c r="D830" s="113"/>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ht="16.5" customHeight="1">
      <c r="A831" s="113"/>
      <c r="B831" s="113"/>
      <c r="C831" s="113"/>
      <c r="D831" s="113"/>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ht="16.5" customHeight="1">
      <c r="A832" s="113"/>
      <c r="B832" s="113"/>
      <c r="C832" s="113"/>
      <c r="D832" s="113"/>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ht="16.5" customHeight="1">
      <c r="A833" s="113"/>
      <c r="B833" s="113"/>
      <c r="C833" s="113"/>
      <c r="D833" s="113"/>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ht="16.5" customHeight="1">
      <c r="A834" s="113"/>
      <c r="B834" s="113"/>
      <c r="C834" s="113"/>
      <c r="D834" s="113"/>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ht="16.5" customHeight="1">
      <c r="A835" s="113"/>
      <c r="B835" s="113"/>
      <c r="C835" s="113"/>
      <c r="D835" s="113"/>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ht="16.5" customHeight="1">
      <c r="A836" s="113"/>
      <c r="B836" s="113"/>
      <c r="C836" s="113"/>
      <c r="D836" s="113"/>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ht="16.5" customHeight="1">
      <c r="A837" s="113"/>
      <c r="B837" s="113"/>
      <c r="C837" s="113"/>
      <c r="D837" s="113"/>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ht="16.5" customHeight="1">
      <c r="A838" s="113"/>
      <c r="B838" s="113"/>
      <c r="C838" s="113"/>
      <c r="D838" s="113"/>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ht="16.5" customHeight="1">
      <c r="A839" s="113"/>
      <c r="B839" s="113"/>
      <c r="C839" s="113"/>
      <c r="D839" s="113"/>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ht="16.5" customHeight="1">
      <c r="A840" s="113"/>
      <c r="B840" s="113"/>
      <c r="C840" s="113"/>
      <c r="D840" s="113"/>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ht="16.5" customHeight="1">
      <c r="A841" s="113"/>
      <c r="B841" s="113"/>
      <c r="C841" s="113"/>
      <c r="D841" s="113"/>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ht="16.5" customHeight="1">
      <c r="A842" s="113"/>
      <c r="B842" s="113"/>
      <c r="C842" s="113"/>
      <c r="D842" s="113"/>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ht="16.5" customHeight="1">
      <c r="A843" s="113"/>
      <c r="B843" s="113"/>
      <c r="C843" s="113"/>
      <c r="D843" s="113"/>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ht="16.5" customHeight="1">
      <c r="A844" s="113"/>
      <c r="B844" s="113"/>
      <c r="C844" s="113"/>
      <c r="D844" s="113"/>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ht="16.5" customHeight="1">
      <c r="A845" s="113"/>
      <c r="B845" s="113"/>
      <c r="C845" s="113"/>
      <c r="D845" s="113"/>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ht="16.5" customHeight="1">
      <c r="A846" s="113"/>
      <c r="B846" s="113"/>
      <c r="C846" s="113"/>
      <c r="D846" s="113"/>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ht="16.5" customHeight="1">
      <c r="A847" s="113"/>
      <c r="B847" s="113"/>
      <c r="C847" s="113"/>
      <c r="D847" s="113"/>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ht="16.5" customHeight="1">
      <c r="A848" s="113"/>
      <c r="B848" s="113"/>
      <c r="C848" s="113"/>
      <c r="D848" s="113"/>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ht="16.5" customHeight="1">
      <c r="A849" s="113"/>
      <c r="B849" s="113"/>
      <c r="C849" s="113"/>
      <c r="D849" s="113"/>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ht="16.5" customHeight="1">
      <c r="A850" s="113"/>
      <c r="B850" s="113"/>
      <c r="C850" s="113"/>
      <c r="D850" s="113"/>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ht="16.5" customHeight="1">
      <c r="A851" s="113"/>
      <c r="B851" s="113"/>
      <c r="C851" s="113"/>
      <c r="D851" s="113"/>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ht="16.5" customHeight="1">
      <c r="A852" s="113"/>
      <c r="B852" s="113"/>
      <c r="C852" s="113"/>
      <c r="D852" s="113"/>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ht="16.5" customHeight="1">
      <c r="A853" s="113"/>
      <c r="B853" s="113"/>
      <c r="C853" s="113"/>
      <c r="D853" s="113"/>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ht="16.5" customHeight="1">
      <c r="A854" s="113"/>
      <c r="B854" s="113"/>
      <c r="C854" s="113"/>
      <c r="D854" s="113"/>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ht="16.5" customHeight="1">
      <c r="A855" s="113"/>
      <c r="B855" s="113"/>
      <c r="C855" s="113"/>
      <c r="D855" s="113"/>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ht="16.5" customHeight="1">
      <c r="A856" s="113"/>
      <c r="B856" s="113"/>
      <c r="C856" s="113"/>
      <c r="D856" s="113"/>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ht="16.5" customHeight="1">
      <c r="A857" s="113"/>
      <c r="B857" s="113"/>
      <c r="C857" s="113"/>
      <c r="D857" s="113"/>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ht="16.5" customHeight="1">
      <c r="A858" s="113"/>
      <c r="B858" s="113"/>
      <c r="C858" s="113"/>
      <c r="D858" s="113"/>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ht="16.5" customHeight="1">
      <c r="A859" s="113"/>
      <c r="B859" s="113"/>
      <c r="C859" s="113"/>
      <c r="D859" s="113"/>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ht="16.5" customHeight="1">
      <c r="A860" s="113"/>
      <c r="B860" s="113"/>
      <c r="C860" s="113"/>
      <c r="D860" s="113"/>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ht="16.5" customHeight="1">
      <c r="A861" s="113"/>
      <c r="B861" s="113"/>
      <c r="C861" s="113"/>
      <c r="D861" s="113"/>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ht="16.5" customHeight="1">
      <c r="A862" s="113"/>
      <c r="B862" s="113"/>
      <c r="C862" s="113"/>
      <c r="D862" s="113"/>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ht="16.5" customHeight="1">
      <c r="A863" s="113"/>
      <c r="B863" s="113"/>
      <c r="C863" s="113"/>
      <c r="D863" s="113"/>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ht="16.5" customHeight="1">
      <c r="A864" s="113"/>
      <c r="B864" s="113"/>
      <c r="C864" s="113"/>
      <c r="D864" s="113"/>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ht="16.5" customHeight="1">
      <c r="A865" s="113"/>
      <c r="B865" s="113"/>
      <c r="C865" s="113"/>
      <c r="D865" s="113"/>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ht="16.5" customHeight="1">
      <c r="A866" s="113"/>
      <c r="B866" s="113"/>
      <c r="C866" s="113"/>
      <c r="D866" s="113"/>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ht="16.5" customHeight="1">
      <c r="A867" s="113"/>
      <c r="B867" s="113"/>
      <c r="C867" s="113"/>
      <c r="D867" s="113"/>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ht="16.5" customHeight="1">
      <c r="A868" s="113"/>
      <c r="B868" s="113"/>
      <c r="C868" s="113"/>
      <c r="D868" s="113"/>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ht="16.5" customHeight="1">
      <c r="A869" s="113"/>
      <c r="B869" s="113"/>
      <c r="C869" s="113"/>
      <c r="D869" s="113"/>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ht="16.5" customHeight="1">
      <c r="A870" s="113"/>
      <c r="B870" s="113"/>
      <c r="C870" s="113"/>
      <c r="D870" s="113"/>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ht="16.5" customHeight="1">
      <c r="A871" s="113"/>
      <c r="B871" s="113"/>
      <c r="C871" s="113"/>
      <c r="D871" s="113"/>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ht="16.5" customHeight="1">
      <c r="A872" s="113"/>
      <c r="B872" s="113"/>
      <c r="C872" s="113"/>
      <c r="D872" s="113"/>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ht="16.5" customHeight="1">
      <c r="A873" s="113"/>
      <c r="B873" s="113"/>
      <c r="C873" s="113"/>
      <c r="D873" s="113"/>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ht="16.5" customHeight="1">
      <c r="A874" s="113"/>
      <c r="B874" s="113"/>
      <c r="C874" s="113"/>
      <c r="D874" s="113"/>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ht="16.5" customHeight="1">
      <c r="A875" s="113"/>
      <c r="B875" s="113"/>
      <c r="C875" s="113"/>
      <c r="D875" s="113"/>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ht="16.5" customHeight="1">
      <c r="A876" s="113"/>
      <c r="B876" s="113"/>
      <c r="C876" s="113"/>
      <c r="D876" s="113"/>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ht="16.5" customHeight="1">
      <c r="A877" s="113"/>
      <c r="B877" s="113"/>
      <c r="C877" s="113"/>
      <c r="D877" s="113"/>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ht="16.5" customHeight="1">
      <c r="A878" s="113"/>
      <c r="B878" s="113"/>
      <c r="C878" s="113"/>
      <c r="D878" s="113"/>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ht="16.5" customHeight="1">
      <c r="A879" s="113"/>
      <c r="B879" s="113"/>
      <c r="C879" s="113"/>
      <c r="D879" s="113"/>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ht="16.5" customHeight="1">
      <c r="A880" s="113"/>
      <c r="B880" s="113"/>
      <c r="C880" s="113"/>
      <c r="D880" s="113"/>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ht="16.5" customHeight="1">
      <c r="A881" s="113"/>
      <c r="B881" s="113"/>
      <c r="C881" s="113"/>
      <c r="D881" s="113"/>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ht="16.5" customHeight="1">
      <c r="A882" s="113"/>
      <c r="B882" s="113"/>
      <c r="C882" s="113"/>
      <c r="D882" s="113"/>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ht="16.5" customHeight="1">
      <c r="A883" s="113"/>
      <c r="B883" s="113"/>
      <c r="C883" s="113"/>
      <c r="D883" s="113"/>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ht="16.5" customHeight="1">
      <c r="A884" s="113"/>
      <c r="B884" s="113"/>
      <c r="C884" s="113"/>
      <c r="D884" s="113"/>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ht="16.5" customHeight="1">
      <c r="A885" s="113"/>
      <c r="B885" s="113"/>
      <c r="C885" s="113"/>
      <c r="D885" s="113"/>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ht="16.5" customHeight="1">
      <c r="A886" s="113"/>
      <c r="B886" s="113"/>
      <c r="C886" s="113"/>
      <c r="D886" s="113"/>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ht="16.5" customHeight="1">
      <c r="A887" s="113"/>
      <c r="B887" s="113"/>
      <c r="C887" s="113"/>
      <c r="D887" s="113"/>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ht="16.5" customHeight="1">
      <c r="A888" s="113"/>
      <c r="B888" s="113"/>
      <c r="C888" s="113"/>
      <c r="D888" s="113"/>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ht="16.5" customHeight="1">
      <c r="A889" s="113"/>
      <c r="B889" s="113"/>
      <c r="C889" s="113"/>
      <c r="D889" s="113"/>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ht="16.5" customHeight="1">
      <c r="A890" s="113"/>
      <c r="B890" s="113"/>
      <c r="C890" s="113"/>
      <c r="D890" s="113"/>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ht="16.5" customHeight="1">
      <c r="A891" s="113"/>
      <c r="B891" s="113"/>
      <c r="C891" s="113"/>
      <c r="D891" s="113"/>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ht="16.5" customHeight="1">
      <c r="A892" s="113"/>
      <c r="B892" s="113"/>
      <c r="C892" s="113"/>
      <c r="D892" s="113"/>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ht="16.5" customHeight="1">
      <c r="A893" s="113"/>
      <c r="B893" s="113"/>
      <c r="C893" s="113"/>
      <c r="D893" s="113"/>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ht="16.5" customHeight="1">
      <c r="A894" s="113"/>
      <c r="B894" s="113"/>
      <c r="C894" s="113"/>
      <c r="D894" s="113"/>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ht="16.5" customHeight="1">
      <c r="A895" s="113"/>
      <c r="B895" s="113"/>
      <c r="C895" s="113"/>
      <c r="D895" s="113"/>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ht="16.5" customHeight="1">
      <c r="A896" s="113"/>
      <c r="B896" s="113"/>
      <c r="C896" s="113"/>
      <c r="D896" s="113"/>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ht="16.5" customHeight="1">
      <c r="A897" s="113"/>
      <c r="B897" s="113"/>
      <c r="C897" s="113"/>
      <c r="D897" s="113"/>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ht="16.5" customHeight="1">
      <c r="A898" s="113"/>
      <c r="B898" s="113"/>
      <c r="C898" s="113"/>
      <c r="D898" s="113"/>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ht="16.5" customHeight="1">
      <c r="A899" s="113"/>
      <c r="B899" s="113"/>
      <c r="C899" s="113"/>
      <c r="D899" s="113"/>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ht="16.5" customHeight="1">
      <c r="A900" s="113"/>
      <c r="B900" s="113"/>
      <c r="C900" s="113"/>
      <c r="D900" s="113"/>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ht="16.5" customHeight="1">
      <c r="A901" s="113"/>
      <c r="B901" s="113"/>
      <c r="C901" s="113"/>
      <c r="D901" s="113"/>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ht="16.5" customHeight="1">
      <c r="A902" s="113"/>
      <c r="B902" s="113"/>
      <c r="C902" s="113"/>
      <c r="D902" s="113"/>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ht="16.5" customHeight="1">
      <c r="A903" s="113"/>
      <c r="B903" s="113"/>
      <c r="C903" s="113"/>
      <c r="D903" s="113"/>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ht="16.5" customHeight="1">
      <c r="A904" s="113"/>
      <c r="B904" s="113"/>
      <c r="C904" s="113"/>
      <c r="D904" s="113"/>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ht="16.5" customHeight="1">
      <c r="A905" s="113"/>
      <c r="B905" s="113"/>
      <c r="C905" s="113"/>
      <c r="D905" s="113"/>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ht="16.5" customHeight="1">
      <c r="A906" s="113"/>
      <c r="B906" s="113"/>
      <c r="C906" s="113"/>
      <c r="D906" s="113"/>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ht="16.5" customHeight="1">
      <c r="A907" s="113"/>
      <c r="B907" s="113"/>
      <c r="C907" s="113"/>
      <c r="D907" s="113"/>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ht="16.5" customHeight="1">
      <c r="A908" s="113"/>
      <c r="B908" s="113"/>
      <c r="C908" s="113"/>
      <c r="D908" s="113"/>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ht="16.5" customHeight="1">
      <c r="A909" s="113"/>
      <c r="B909" s="113"/>
      <c r="C909" s="113"/>
      <c r="D909" s="113"/>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ht="16.5" customHeight="1">
      <c r="A910" s="113"/>
      <c r="B910" s="113"/>
      <c r="C910" s="113"/>
      <c r="D910" s="113"/>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ht="16.5" customHeight="1">
      <c r="A911" s="113"/>
      <c r="B911" s="113"/>
      <c r="C911" s="113"/>
      <c r="D911" s="113"/>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ht="16.5" customHeight="1">
      <c r="A912" s="113"/>
      <c r="B912" s="113"/>
      <c r="C912" s="113"/>
      <c r="D912" s="113"/>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ht="16.5" customHeight="1">
      <c r="A913" s="113"/>
      <c r="B913" s="113"/>
      <c r="C913" s="113"/>
      <c r="D913" s="113"/>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ht="16.5" customHeight="1">
      <c r="A914" s="113"/>
      <c r="B914" s="113"/>
      <c r="C914" s="113"/>
      <c r="D914" s="113"/>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ht="16.5" customHeight="1">
      <c r="A915" s="113"/>
      <c r="B915" s="113"/>
      <c r="C915" s="113"/>
      <c r="D915" s="113"/>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ht="16.5" customHeight="1">
      <c r="A916" s="113"/>
      <c r="B916" s="113"/>
      <c r="C916" s="113"/>
      <c r="D916" s="113"/>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ht="16.5" customHeight="1">
      <c r="A917" s="113"/>
      <c r="B917" s="113"/>
      <c r="C917" s="113"/>
      <c r="D917" s="113"/>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ht="16.5" customHeight="1">
      <c r="A918" s="113"/>
      <c r="B918" s="113"/>
      <c r="C918" s="113"/>
      <c r="D918" s="113"/>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ht="16.5" customHeight="1">
      <c r="A919" s="113"/>
      <c r="B919" s="113"/>
      <c r="C919" s="113"/>
      <c r="D919" s="113"/>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ht="16.5" customHeight="1">
      <c r="A920" s="113"/>
      <c r="B920" s="113"/>
      <c r="C920" s="113"/>
      <c r="D920" s="113"/>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ht="16.5" customHeight="1">
      <c r="A921" s="113"/>
      <c r="B921" s="113"/>
      <c r="C921" s="113"/>
      <c r="D921" s="113"/>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ht="16.5" customHeight="1">
      <c r="A922" s="113"/>
      <c r="B922" s="113"/>
      <c r="C922" s="113"/>
      <c r="D922" s="113"/>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ht="16.5" customHeight="1">
      <c r="A923" s="113"/>
      <c r="B923" s="113"/>
      <c r="C923" s="113"/>
      <c r="D923" s="113"/>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ht="16.5" customHeight="1">
      <c r="A924" s="113"/>
      <c r="B924" s="113"/>
      <c r="C924" s="113"/>
      <c r="D924" s="113"/>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ht="16.5" customHeight="1">
      <c r="A925" s="113"/>
      <c r="B925" s="113"/>
      <c r="C925" s="113"/>
      <c r="D925" s="113"/>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ht="16.5" customHeight="1">
      <c r="A926" s="113"/>
      <c r="B926" s="113"/>
      <c r="C926" s="113"/>
      <c r="D926" s="113"/>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ht="16.5" customHeight="1">
      <c r="A927" s="113"/>
      <c r="B927" s="113"/>
      <c r="C927" s="113"/>
      <c r="D927" s="113"/>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ht="16.5" customHeight="1">
      <c r="A928" s="113"/>
      <c r="B928" s="113"/>
      <c r="C928" s="113"/>
      <c r="D928" s="113"/>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ht="16.5" customHeight="1">
      <c r="A929" s="113"/>
      <c r="B929" s="113"/>
      <c r="C929" s="113"/>
      <c r="D929" s="113"/>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ht="16.5" customHeight="1">
      <c r="A930" s="113"/>
      <c r="B930" s="113"/>
      <c r="C930" s="113"/>
      <c r="D930" s="113"/>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ht="16.5" customHeight="1">
      <c r="A931" s="113"/>
      <c r="B931" s="113"/>
      <c r="C931" s="113"/>
      <c r="D931" s="113"/>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ht="16.5" customHeight="1">
      <c r="A932" s="113"/>
      <c r="B932" s="113"/>
      <c r="C932" s="113"/>
      <c r="D932" s="113"/>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ht="16.5" customHeight="1">
      <c r="A933" s="113"/>
      <c r="B933" s="113"/>
      <c r="C933" s="113"/>
      <c r="D933" s="113"/>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ht="16.5" customHeight="1">
      <c r="A934" s="113"/>
      <c r="B934" s="113"/>
      <c r="C934" s="113"/>
      <c r="D934" s="113"/>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ht="16.5" customHeight="1">
      <c r="A935" s="113"/>
      <c r="B935" s="113"/>
      <c r="C935" s="113"/>
      <c r="D935" s="113"/>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ht="16.5" customHeight="1">
      <c r="A936" s="113"/>
      <c r="B936" s="113"/>
      <c r="C936" s="113"/>
      <c r="D936" s="113"/>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ht="16.5" customHeight="1">
      <c r="A937" s="113"/>
      <c r="B937" s="113"/>
      <c r="C937" s="113"/>
      <c r="D937" s="113"/>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ht="16.5" customHeight="1">
      <c r="A938" s="113"/>
      <c r="B938" s="113"/>
      <c r="C938" s="113"/>
      <c r="D938" s="113"/>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ht="16.5" customHeight="1">
      <c r="A939" s="113"/>
      <c r="B939" s="113"/>
      <c r="C939" s="113"/>
      <c r="D939" s="113"/>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ht="16.5" customHeight="1">
      <c r="A940" s="113"/>
      <c r="B940" s="113"/>
      <c r="C940" s="113"/>
      <c r="D940" s="113"/>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ht="16.5" customHeight="1">
      <c r="A941" s="113"/>
      <c r="B941" s="113"/>
      <c r="C941" s="113"/>
      <c r="D941" s="113"/>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ht="16.5" customHeight="1">
      <c r="A942" s="113"/>
      <c r="B942" s="113"/>
      <c r="C942" s="113"/>
      <c r="D942" s="113"/>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ht="16.5" customHeight="1">
      <c r="A943" s="113"/>
      <c r="B943" s="113"/>
      <c r="C943" s="113"/>
      <c r="D943" s="113"/>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ht="16.5" customHeight="1">
      <c r="A944" s="113"/>
      <c r="B944" s="113"/>
      <c r="C944" s="113"/>
      <c r="D944" s="113"/>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ht="16.5" customHeight="1">
      <c r="A945" s="113"/>
      <c r="B945" s="113"/>
      <c r="C945" s="113"/>
      <c r="D945" s="113"/>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ht="16.5" customHeight="1">
      <c r="A946" s="113"/>
      <c r="B946" s="113"/>
      <c r="C946" s="113"/>
      <c r="D946" s="113"/>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ht="16.5" customHeight="1">
      <c r="A947" s="113"/>
      <c r="B947" s="113"/>
      <c r="C947" s="113"/>
      <c r="D947" s="113"/>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ht="16.5" customHeight="1">
      <c r="A948" s="113"/>
      <c r="B948" s="113"/>
      <c r="C948" s="113"/>
      <c r="D948" s="113"/>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ht="16.5" customHeight="1">
      <c r="A949" s="113"/>
      <c r="B949" s="113"/>
      <c r="C949" s="113"/>
      <c r="D949" s="113"/>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ht="16.5" customHeight="1">
      <c r="A950" s="113"/>
      <c r="B950" s="113"/>
      <c r="C950" s="113"/>
      <c r="D950" s="113"/>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ht="16.5" customHeight="1">
      <c r="A951" s="113"/>
      <c r="B951" s="113"/>
      <c r="C951" s="113"/>
      <c r="D951" s="113"/>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ht="16.5" customHeight="1">
      <c r="A952" s="113"/>
      <c r="B952" s="113"/>
      <c r="C952" s="113"/>
      <c r="D952" s="113"/>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ht="16.5" customHeight="1">
      <c r="A953" s="113"/>
      <c r="B953" s="113"/>
      <c r="C953" s="113"/>
      <c r="D953" s="113"/>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ht="16.5" customHeight="1">
      <c r="A954" s="113"/>
      <c r="B954" s="113"/>
      <c r="C954" s="113"/>
      <c r="D954" s="113"/>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ht="16.5" customHeight="1">
      <c r="A955" s="113"/>
      <c r="B955" s="113"/>
      <c r="C955" s="113"/>
      <c r="D955" s="113"/>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ht="16.5" customHeight="1">
      <c r="A956" s="113"/>
      <c r="B956" s="113"/>
      <c r="C956" s="113"/>
      <c r="D956" s="113"/>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ht="16.5" customHeight="1">
      <c r="A957" s="113"/>
      <c r="B957" s="113"/>
      <c r="C957" s="113"/>
      <c r="D957" s="113"/>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ht="16.5" customHeight="1">
      <c r="A958" s="113"/>
      <c r="B958" s="113"/>
      <c r="C958" s="113"/>
      <c r="D958" s="113"/>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ht="16.5" customHeight="1">
      <c r="A959" s="113"/>
      <c r="B959" s="113"/>
      <c r="C959" s="113"/>
      <c r="D959" s="113"/>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ht="16.5" customHeight="1">
      <c r="A960" s="113"/>
      <c r="B960" s="113"/>
      <c r="C960" s="113"/>
      <c r="D960" s="113"/>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ht="16.5" customHeight="1">
      <c r="A961" s="113"/>
      <c r="B961" s="113"/>
      <c r="C961" s="113"/>
      <c r="D961" s="113"/>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ht="16.5" customHeight="1">
      <c r="A962" s="113"/>
      <c r="B962" s="113"/>
      <c r="C962" s="113"/>
      <c r="D962" s="113"/>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ht="16.5" customHeight="1">
      <c r="A963" s="113"/>
      <c r="B963" s="113"/>
      <c r="C963" s="113"/>
      <c r="D963" s="113"/>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ht="16.5" customHeight="1">
      <c r="A964" s="113"/>
      <c r="B964" s="113"/>
      <c r="C964" s="113"/>
      <c r="D964" s="113"/>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ht="16.5" customHeight="1">
      <c r="A965" s="113"/>
      <c r="B965" s="113"/>
      <c r="C965" s="113"/>
      <c r="D965" s="113"/>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ht="16.5" customHeight="1">
      <c r="A966" s="113"/>
      <c r="B966" s="113"/>
      <c r="C966" s="113"/>
      <c r="D966" s="113"/>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ht="16.5" customHeight="1">
      <c r="A967" s="113"/>
      <c r="B967" s="113"/>
      <c r="C967" s="113"/>
      <c r="D967" s="113"/>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ht="16.5" customHeight="1">
      <c r="A968" s="113"/>
      <c r="B968" s="113"/>
      <c r="C968" s="113"/>
      <c r="D968" s="113"/>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ht="16.5" customHeight="1">
      <c r="A969" s="113"/>
      <c r="B969" s="113"/>
      <c r="C969" s="113"/>
      <c r="D969" s="113"/>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ht="16.5" customHeight="1">
      <c r="A970" s="113"/>
      <c r="B970" s="113"/>
      <c r="C970" s="113"/>
      <c r="D970" s="113"/>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ht="16.5" customHeight="1">
      <c r="A971" s="113"/>
      <c r="B971" s="113"/>
      <c r="C971" s="113"/>
      <c r="D971" s="113"/>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ht="16.5" customHeight="1">
      <c r="A972" s="113"/>
      <c r="B972" s="113"/>
      <c r="C972" s="113"/>
      <c r="D972" s="113"/>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ht="16.5" customHeight="1">
      <c r="A973" s="113"/>
      <c r="B973" s="113"/>
      <c r="C973" s="113"/>
      <c r="D973" s="113"/>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ht="16.5" customHeight="1">
      <c r="A974" s="113"/>
      <c r="B974" s="113"/>
      <c r="C974" s="113"/>
      <c r="D974" s="113"/>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ht="16.5" customHeight="1">
      <c r="A975" s="113"/>
      <c r="B975" s="113"/>
      <c r="C975" s="113"/>
      <c r="D975" s="113"/>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ht="16.5" customHeight="1">
      <c r="A976" s="113"/>
      <c r="B976" s="113"/>
      <c r="C976" s="113"/>
      <c r="D976" s="113"/>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ht="16.5" customHeight="1">
      <c r="A977" s="113"/>
      <c r="B977" s="113"/>
      <c r="C977" s="113"/>
      <c r="D977" s="113"/>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ht="16.5" customHeight="1">
      <c r="A978" s="113"/>
      <c r="B978" s="113"/>
      <c r="C978" s="113"/>
      <c r="D978" s="113"/>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ht="16.5" customHeight="1">
      <c r="A979" s="113"/>
      <c r="B979" s="113"/>
      <c r="C979" s="113"/>
      <c r="D979" s="113"/>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ht="16.5" customHeight="1">
      <c r="A980" s="113"/>
      <c r="B980" s="113"/>
      <c r="C980" s="113"/>
      <c r="D980" s="113"/>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ht="16.5" customHeight="1">
      <c r="A981" s="113"/>
      <c r="B981" s="113"/>
      <c r="C981" s="113"/>
      <c r="D981" s="113"/>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ht="16.5" customHeight="1">
      <c r="A982" s="113"/>
      <c r="B982" s="113"/>
      <c r="C982" s="113"/>
      <c r="D982" s="113"/>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ht="16.5" customHeight="1">
      <c r="A983" s="113"/>
      <c r="B983" s="113"/>
      <c r="C983" s="113"/>
      <c r="D983" s="113"/>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ht="16.5" customHeight="1">
      <c r="A984" s="113"/>
      <c r="B984" s="113"/>
      <c r="C984" s="113"/>
      <c r="D984" s="113"/>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ht="16.5" customHeight="1">
      <c r="A985" s="113"/>
      <c r="B985" s="113"/>
      <c r="C985" s="113"/>
      <c r="D985" s="113"/>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ht="16.5" customHeight="1">
      <c r="A986" s="113"/>
      <c r="B986" s="113"/>
      <c r="C986" s="113"/>
      <c r="D986" s="113"/>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ht="16.5" customHeight="1">
      <c r="A987" s="113"/>
      <c r="B987" s="113"/>
      <c r="C987" s="113"/>
      <c r="D987" s="113"/>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ht="16.5" customHeight="1">
      <c r="A988" s="113"/>
      <c r="B988" s="113"/>
      <c r="C988" s="113"/>
      <c r="D988" s="113"/>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ht="16.5" customHeight="1">
      <c r="A989" s="113"/>
      <c r="B989" s="113"/>
      <c r="C989" s="113"/>
      <c r="D989" s="113"/>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ht="16.5" customHeight="1">
      <c r="A990" s="113"/>
      <c r="B990" s="113"/>
      <c r="C990" s="113"/>
      <c r="D990" s="113"/>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ht="16.5" customHeight="1">
      <c r="A991" s="113"/>
      <c r="B991" s="113"/>
      <c r="C991" s="113"/>
      <c r="D991" s="113"/>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ht="16.5" customHeight="1">
      <c r="A992" s="113"/>
      <c r="B992" s="113"/>
      <c r="C992" s="113"/>
      <c r="D992" s="113"/>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ht="16.5" customHeight="1">
      <c r="A993" s="113"/>
      <c r="B993" s="113"/>
      <c r="C993" s="113"/>
      <c r="D993" s="113"/>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ht="16.5" customHeight="1">
      <c r="A994" s="113"/>
      <c r="B994" s="113"/>
      <c r="C994" s="113"/>
      <c r="D994" s="113"/>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ht="16.5" customHeight="1">
      <c r="A995" s="113"/>
      <c r="B995" s="113"/>
      <c r="C995" s="113"/>
      <c r="D995" s="113"/>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ht="16.5" customHeight="1">
      <c r="A996" s="113"/>
      <c r="B996" s="113"/>
      <c r="C996" s="113"/>
      <c r="D996" s="113"/>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ht="16.5" customHeight="1">
      <c r="A997" s="113"/>
      <c r="B997" s="113"/>
      <c r="C997" s="113"/>
      <c r="D997" s="113"/>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ht="16.5" customHeight="1">
      <c r="A998" s="113"/>
      <c r="B998" s="113"/>
      <c r="C998" s="113"/>
      <c r="D998" s="113"/>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ht="16.5" customHeight="1">
      <c r="A999" s="113"/>
      <c r="B999" s="113"/>
      <c r="C999" s="113"/>
      <c r="D999" s="113"/>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ht="16.5" customHeight="1">
      <c r="A1000" s="113"/>
      <c r="B1000" s="113"/>
      <c r="C1000" s="113"/>
      <c r="D1000" s="113"/>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26">
    <mergeCell ref="A1:C1"/>
    <mergeCell ref="A2:C2"/>
    <mergeCell ref="A7:C7"/>
    <mergeCell ref="A10:C10"/>
    <mergeCell ref="A17:C17"/>
    <mergeCell ref="A25:B25"/>
    <mergeCell ref="A26:C26"/>
    <mergeCell ref="A27:C27"/>
    <mergeCell ref="A31:B31"/>
    <mergeCell ref="A32:C32"/>
    <mergeCell ref="A42:B42"/>
    <mergeCell ref="A43:C43"/>
    <mergeCell ref="A50:B50"/>
    <mergeCell ref="A51:C51"/>
    <mergeCell ref="A80:B80"/>
    <mergeCell ref="A90:B90"/>
    <mergeCell ref="A91:C91"/>
    <mergeCell ref="A98:B98"/>
    <mergeCell ref="A100:B100"/>
    <mergeCell ref="A56:B56"/>
    <mergeCell ref="A57:C57"/>
    <mergeCell ref="A64:B64"/>
    <mergeCell ref="A65:C65"/>
    <mergeCell ref="A74:B74"/>
    <mergeCell ref="A75:C75"/>
    <mergeCell ref="A81:C81"/>
  </mergeCells>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2020-08-27T12:24:32Z</dcterms:created>
  <dc:creator>x</dc:creator>
</cp:coreProperties>
</file>